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C:\Users\Johanna\Desktop\SCRD\Riesgos\"/>
    </mc:Choice>
  </mc:AlternateContent>
  <xr:revisionPtr revIDLastSave="0" documentId="8_{6887A0E0-707C-4C4F-9140-D2296CD4FAEF}" xr6:coauthVersionLast="47" xr6:coauthVersionMax="47" xr10:uidLastSave="{00000000-0000-0000-0000-000000000000}"/>
  <bookViews>
    <workbookView xWindow="-120" yWindow="-120" windowWidth="20640" windowHeight="11160" xr2:uid="{00000000-000D-0000-FFFF-FFFF00000000}"/>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state="hidden" r:id="rId10"/>
  </sheets>
  <definedNames>
    <definedName name="Activo_Información">Hoja3!$I$34:$I$38</definedName>
    <definedName name="Apoyo">Hoja3!$E$87:$E$92</definedName>
    <definedName name="_xlnm.Print_Area" localSheetId="0">'0.Portada'!$A$1:$M$42</definedName>
    <definedName name="_xlnm.Print_Area" localSheetId="2">'2.Identificacion_Riesgos'!$A$1:$V$59</definedName>
    <definedName name="_xlnm.Print_Area" localSheetId="4">'3.Controles'!$A$1:$AC$32</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9" l="1"/>
  <c r="O17" i="9"/>
  <c r="O12" i="9"/>
  <c r="N23" i="9" l="1"/>
  <c r="N22" i="9"/>
  <c r="N19" i="9"/>
  <c r="N18" i="9"/>
  <c r="N14" i="9"/>
  <c r="N13" i="9"/>
  <c r="N17" i="9"/>
  <c r="C19" i="4" l="1"/>
  <c r="N30" i="4" l="1"/>
  <c r="N29" i="4"/>
  <c r="N28" i="4"/>
  <c r="N27" i="4"/>
  <c r="N26" i="4"/>
  <c r="N25" i="4"/>
  <c r="N22" i="4"/>
  <c r="N21" i="4"/>
  <c r="N20" i="4"/>
  <c r="N19" i="4"/>
  <c r="N18" i="4"/>
  <c r="N17" i="4"/>
  <c r="N10" i="4"/>
  <c r="N11" i="4"/>
  <c r="N9" i="4"/>
  <c r="V30" i="4" l="1"/>
  <c r="V29" i="4"/>
  <c r="V28" i="4"/>
  <c r="V27" i="4"/>
  <c r="V26" i="4"/>
  <c r="V25" i="4"/>
  <c r="V22" i="4"/>
  <c r="V21" i="4"/>
  <c r="V20" i="4"/>
  <c r="V19" i="4"/>
  <c r="V18" i="4"/>
  <c r="V17" i="4"/>
  <c r="V11" i="4"/>
  <c r="V10" i="4"/>
  <c r="V9" i="4"/>
  <c r="L20" i="1"/>
  <c r="L15" i="1"/>
  <c r="L10" i="1"/>
  <c r="T30" i="4"/>
  <c r="T29" i="4"/>
  <c r="T28" i="4"/>
  <c r="T27" i="4"/>
  <c r="T26" i="4"/>
  <c r="T25" i="4"/>
  <c r="T22" i="4"/>
  <c r="T21" i="4"/>
  <c r="T20" i="4"/>
  <c r="T19" i="4"/>
  <c r="T18" i="4"/>
  <c r="T17" i="4"/>
  <c r="T11" i="4"/>
  <c r="T10" i="4"/>
  <c r="T9" i="4"/>
  <c r="R30" i="4"/>
  <c r="R29" i="4"/>
  <c r="R28" i="4"/>
  <c r="R27" i="4"/>
  <c r="R26" i="4"/>
  <c r="R25" i="4"/>
  <c r="R22" i="4"/>
  <c r="R21" i="4"/>
  <c r="R20" i="4"/>
  <c r="R19" i="4"/>
  <c r="R18" i="4"/>
  <c r="R17" i="4"/>
  <c r="R11" i="4"/>
  <c r="R10" i="4"/>
  <c r="R9" i="4"/>
  <c r="P30" i="4"/>
  <c r="P29" i="4"/>
  <c r="P28" i="4"/>
  <c r="P27" i="4"/>
  <c r="P26" i="4"/>
  <c r="P25" i="4"/>
  <c r="P22" i="4"/>
  <c r="P21" i="4"/>
  <c r="P20" i="4"/>
  <c r="P19" i="4"/>
  <c r="P18" i="4"/>
  <c r="P17" i="4"/>
  <c r="P11" i="4"/>
  <c r="P10" i="4"/>
  <c r="P9" i="4"/>
  <c r="L30" i="4"/>
  <c r="L29" i="4"/>
  <c r="L28" i="4"/>
  <c r="L27" i="4"/>
  <c r="L26" i="4"/>
  <c r="L25" i="4"/>
  <c r="L22" i="4"/>
  <c r="L21" i="4"/>
  <c r="L20" i="4"/>
  <c r="L19" i="4"/>
  <c r="L18" i="4"/>
  <c r="L17" i="4"/>
  <c r="L10" i="4"/>
  <c r="L11" i="4"/>
  <c r="L9" i="4"/>
  <c r="J20" i="1"/>
  <c r="M20" i="1" l="1"/>
  <c r="T22" i="12"/>
  <c r="S22" i="12"/>
  <c r="R22" i="12"/>
  <c r="Q22" i="12"/>
  <c r="P22" i="12"/>
  <c r="O22" i="12"/>
  <c r="N22" i="12"/>
  <c r="M22" i="12"/>
  <c r="L22" i="12"/>
  <c r="K22" i="12"/>
  <c r="J22" i="12"/>
  <c r="J9" i="4" l="1"/>
  <c r="J10" i="4"/>
  <c r="J11" i="4"/>
  <c r="J17" i="4"/>
  <c r="J18" i="4"/>
  <c r="J19" i="4"/>
  <c r="J20" i="4"/>
  <c r="J21" i="4"/>
  <c r="J25" i="4"/>
  <c r="J26" i="4"/>
  <c r="J27" i="4"/>
  <c r="J28" i="4"/>
  <c r="J29" i="4"/>
  <c r="M22" i="9" l="1"/>
  <c r="M17" i="9"/>
  <c r="N26" i="9"/>
  <c r="N25" i="9"/>
  <c r="N24" i="9"/>
  <c r="N21" i="9"/>
  <c r="N20" i="9"/>
  <c r="N16" i="9"/>
  <c r="N15" i="9"/>
  <c r="L26" i="9"/>
  <c r="L25" i="9"/>
  <c r="L24" i="9"/>
  <c r="L23" i="9"/>
  <c r="L22" i="9"/>
  <c r="L21" i="9"/>
  <c r="L20" i="9"/>
  <c r="L19" i="9"/>
  <c r="L18" i="9"/>
  <c r="L17" i="9"/>
  <c r="B25" i="4" l="1"/>
  <c r="B17" i="4"/>
  <c r="K22" i="9" l="1"/>
  <c r="K17" i="9"/>
  <c r="K12" i="9"/>
  <c r="D89" i="8" l="1"/>
  <c r="D85" i="8"/>
  <c r="D81" i="8"/>
  <c r="D77" i="8"/>
  <c r="D73" i="8"/>
  <c r="D69" i="8"/>
  <c r="D65" i="8"/>
  <c r="D61" i="8"/>
  <c r="D57" i="8"/>
  <c r="D54" i="8"/>
  <c r="D50" i="8"/>
  <c r="D46" i="8"/>
  <c r="D42" i="8"/>
  <c r="D38" i="8"/>
  <c r="D30" i="8"/>
  <c r="D26" i="8"/>
  <c r="D21" i="8"/>
  <c r="D17" i="8"/>
  <c r="D34" i="8"/>
  <c r="D13" i="8"/>
  <c r="I26" i="9"/>
  <c r="I25" i="9"/>
  <c r="I24" i="9"/>
  <c r="I23" i="9"/>
  <c r="I22" i="9"/>
  <c r="I21" i="9"/>
  <c r="I20" i="9"/>
  <c r="I19" i="9"/>
  <c r="I18" i="9"/>
  <c r="I17" i="9"/>
  <c r="I16" i="9"/>
  <c r="I15" i="9"/>
  <c r="I14" i="9"/>
  <c r="I13" i="9"/>
  <c r="I12" i="9"/>
  <c r="G22" i="9" l="1"/>
  <c r="F22" i="9"/>
  <c r="G17" i="9"/>
  <c r="F17" i="9"/>
  <c r="G12" i="9"/>
  <c r="F12" i="9"/>
  <c r="C26" i="9"/>
  <c r="C25" i="9"/>
  <c r="C24" i="9"/>
  <c r="C23" i="9"/>
  <c r="E22" i="9"/>
  <c r="D22" i="9"/>
  <c r="C22" i="9"/>
  <c r="B22" i="9"/>
  <c r="A22" i="9"/>
  <c r="C21" i="9"/>
  <c r="C20" i="9"/>
  <c r="C19" i="9"/>
  <c r="C18" i="9"/>
  <c r="E17" i="9"/>
  <c r="D17" i="9"/>
  <c r="C17" i="9"/>
  <c r="B17" i="9"/>
  <c r="A17" i="9"/>
  <c r="L16" i="9"/>
  <c r="L15" i="9"/>
  <c r="N12" i="9"/>
  <c r="M12" i="9"/>
  <c r="L12" i="9"/>
  <c r="E12" i="9"/>
  <c r="D12" i="9"/>
  <c r="C16" i="9"/>
  <c r="C13" i="9"/>
  <c r="C14" i="9"/>
  <c r="C15" i="9"/>
  <c r="C12" i="9"/>
  <c r="B12" i="9"/>
  <c r="A12" i="9"/>
  <c r="C89" i="8" l="1"/>
  <c r="C85" i="8"/>
  <c r="C81" i="8"/>
  <c r="C77" i="8"/>
  <c r="C73" i="8"/>
  <c r="C69" i="8"/>
  <c r="C65" i="8"/>
  <c r="C61" i="8"/>
  <c r="C57" i="8"/>
  <c r="C54" i="8"/>
  <c r="C50" i="8"/>
  <c r="C46" i="8"/>
  <c r="C42" i="8"/>
  <c r="C38" i="8"/>
  <c r="C34" i="8"/>
  <c r="N73" i="8"/>
  <c r="N54" i="8"/>
  <c r="N34" i="8"/>
  <c r="N13" i="8"/>
  <c r="B73" i="8"/>
  <c r="B54" i="8"/>
  <c r="B34" i="8"/>
  <c r="C30" i="8"/>
  <c r="C26" i="8"/>
  <c r="C21" i="8"/>
  <c r="C17" i="8"/>
  <c r="C13" i="8"/>
  <c r="B13" i="8"/>
  <c r="C26" i="4"/>
  <c r="C27" i="4"/>
  <c r="C28" i="4"/>
  <c r="C29" i="4"/>
  <c r="C25" i="4"/>
  <c r="C18" i="4"/>
  <c r="C20" i="4"/>
  <c r="C21" i="4"/>
  <c r="C17" i="4"/>
  <c r="C13" i="4"/>
  <c r="J15" i="1"/>
  <c r="M15" i="1" l="1"/>
  <c r="H17" i="9" s="1"/>
  <c r="C11" i="4" l="1"/>
  <c r="C10" i="4"/>
  <c r="C9" i="4"/>
  <c r="B9" i="4"/>
  <c r="D32" i="4" l="1"/>
  <c r="N20" i="1" s="1"/>
  <c r="D24" i="4"/>
  <c r="N15" i="1" s="1"/>
  <c r="D16" i="4"/>
  <c r="N10" i="1" s="1"/>
  <c r="J30" i="5" l="1"/>
  <c r="J21" i="5"/>
  <c r="AD27" i="5"/>
  <c r="J27" i="5"/>
  <c r="AD24" i="5"/>
  <c r="Y30" i="5"/>
  <c r="O30" i="5"/>
  <c r="Y24" i="5"/>
  <c r="AD30" i="5"/>
  <c r="T18" i="5"/>
  <c r="O27" i="5"/>
  <c r="AD21" i="5"/>
  <c r="O18" i="5"/>
  <c r="T30" i="5"/>
  <c r="Y21" i="5"/>
  <c r="J18" i="5"/>
  <c r="J24" i="5"/>
  <c r="T27" i="5"/>
  <c r="AD18" i="5"/>
  <c r="O24" i="5"/>
  <c r="T21" i="5"/>
  <c r="Y18" i="5"/>
  <c r="T24" i="5"/>
  <c r="O21" i="5"/>
  <c r="Y27" i="5"/>
  <c r="AC21" i="5"/>
  <c r="N18" i="5"/>
  <c r="X21" i="5"/>
  <c r="I18" i="5"/>
  <c r="S21" i="5"/>
  <c r="AC24" i="5"/>
  <c r="N21" i="5"/>
  <c r="X24" i="5"/>
  <c r="I21" i="5"/>
  <c r="S24" i="5"/>
  <c r="AC18" i="5"/>
  <c r="N24" i="5"/>
  <c r="X18" i="5"/>
  <c r="I24" i="5"/>
  <c r="S18" i="5"/>
  <c r="W21" i="5"/>
  <c r="H18" i="5"/>
  <c r="R21" i="5"/>
  <c r="AB24" i="5"/>
  <c r="M21" i="5"/>
  <c r="W24" i="5"/>
  <c r="H21" i="5"/>
  <c r="R24" i="5"/>
  <c r="AB18" i="5"/>
  <c r="M24" i="5"/>
  <c r="W18" i="5"/>
  <c r="H24" i="5"/>
  <c r="R18" i="5"/>
  <c r="AB21" i="5"/>
  <c r="M18" i="5"/>
  <c r="V21" i="5"/>
  <c r="G18" i="5"/>
  <c r="Q21" i="5"/>
  <c r="AA24" i="5"/>
  <c r="L21" i="5"/>
  <c r="V24" i="5"/>
  <c r="G21" i="5"/>
  <c r="Q24" i="5"/>
  <c r="AA18" i="5"/>
  <c r="L24" i="5"/>
  <c r="V18" i="5"/>
  <c r="G24" i="5"/>
  <c r="Q18" i="5"/>
  <c r="AA21" i="5"/>
  <c r="L18" i="5"/>
  <c r="Z24" i="5"/>
  <c r="K21" i="5"/>
  <c r="U30" i="5"/>
  <c r="F27" i="5"/>
  <c r="U24" i="5"/>
  <c r="F21" i="5"/>
  <c r="P30" i="5"/>
  <c r="P24" i="5"/>
  <c r="Z18" i="5"/>
  <c r="K30" i="5"/>
  <c r="K24" i="5"/>
  <c r="U18" i="5"/>
  <c r="F30" i="5"/>
  <c r="F24" i="5"/>
  <c r="P18" i="5"/>
  <c r="Z27" i="5"/>
  <c r="Z21" i="5"/>
  <c r="K18" i="5"/>
  <c r="U27" i="5"/>
  <c r="U21" i="5"/>
  <c r="F18" i="5"/>
  <c r="P27" i="5"/>
  <c r="P21" i="5"/>
  <c r="Z30" i="5"/>
  <c r="K27" i="5"/>
  <c r="I30" i="5"/>
  <c r="S27" i="5"/>
  <c r="S30" i="5"/>
  <c r="AC27" i="5"/>
  <c r="AC30" i="5"/>
  <c r="N27" i="5"/>
  <c r="N30" i="5"/>
  <c r="X27" i="5"/>
  <c r="X30" i="5"/>
  <c r="I27" i="5"/>
  <c r="W30" i="5"/>
  <c r="M30" i="5"/>
  <c r="AB27" i="5"/>
  <c r="R27" i="5"/>
  <c r="H27" i="5"/>
  <c r="AB30" i="5"/>
  <c r="R30" i="5"/>
  <c r="H30" i="5"/>
  <c r="W27" i="5"/>
  <c r="M27" i="5"/>
  <c r="Q30" i="5"/>
  <c r="Q27" i="5"/>
  <c r="G30" i="5"/>
  <c r="V30" i="5"/>
  <c r="G27" i="5"/>
  <c r="V27" i="5"/>
  <c r="L30" i="5"/>
  <c r="AA30" i="5"/>
  <c r="L27" i="5"/>
  <c r="AA27" i="5"/>
  <c r="G56" i="5" l="1"/>
  <c r="J10" i="1"/>
  <c r="X56" i="5" l="1"/>
  <c r="S44" i="5"/>
  <c r="I47" i="5"/>
  <c r="I53" i="5"/>
  <c r="N53" i="5"/>
  <c r="X47" i="5"/>
  <c r="AC53" i="5"/>
  <c r="S56" i="5"/>
  <c r="X44" i="5"/>
  <c r="I56" i="5"/>
  <c r="AB56" i="5"/>
  <c r="W53" i="5"/>
  <c r="H44" i="5"/>
  <c r="M50" i="5"/>
  <c r="W44" i="5"/>
  <c r="H47" i="5"/>
  <c r="H53" i="5"/>
  <c r="R44" i="5"/>
  <c r="R47" i="5"/>
  <c r="H50" i="5"/>
  <c r="R53" i="5"/>
  <c r="W56" i="5"/>
  <c r="R56" i="5"/>
  <c r="AB47" i="5"/>
  <c r="AB50" i="5"/>
  <c r="H56" i="5"/>
  <c r="W47" i="5"/>
  <c r="R50" i="5"/>
  <c r="AB44" i="5"/>
  <c r="M44" i="5"/>
  <c r="M47" i="5"/>
  <c r="AB53" i="5"/>
  <c r="M53" i="5"/>
  <c r="M56" i="5"/>
  <c r="W50" i="5"/>
  <c r="U56" i="5"/>
  <c r="F50" i="5"/>
  <c r="K47" i="5"/>
  <c r="P53" i="5"/>
  <c r="U50" i="5"/>
  <c r="K53" i="5"/>
  <c r="F47" i="5"/>
  <c r="Z56" i="5"/>
  <c r="U44" i="5"/>
  <c r="AC56" i="5"/>
  <c r="I44" i="5"/>
  <c r="I50" i="5"/>
  <c r="N56" i="5"/>
  <c r="N47" i="5"/>
  <c r="N50" i="5"/>
  <c r="AC50" i="5"/>
  <c r="X50" i="5"/>
  <c r="X53" i="5"/>
  <c r="AC44" i="5"/>
  <c r="S47" i="5"/>
  <c r="N44" i="5"/>
  <c r="S50" i="5"/>
  <c r="S53" i="5"/>
  <c r="AC47" i="5"/>
  <c r="V50" i="5"/>
  <c r="Q44" i="5"/>
  <c r="G50" i="5"/>
  <c r="AA53" i="5"/>
  <c r="AA47" i="5"/>
  <c r="Q50" i="5"/>
  <c r="L53" i="5"/>
  <c r="L47" i="5"/>
  <c r="G53" i="5"/>
  <c r="V47" i="5"/>
  <c r="L44" i="5"/>
  <c r="AA50" i="5"/>
  <c r="AA44" i="5"/>
  <c r="G44" i="5"/>
  <c r="G47" i="5"/>
  <c r="AA56" i="5"/>
  <c r="Q56" i="5"/>
  <c r="L50" i="5"/>
  <c r="V56" i="5"/>
  <c r="Q47" i="5"/>
  <c r="L56" i="5"/>
  <c r="V44" i="5"/>
  <c r="V53" i="5"/>
  <c r="Q53" i="5"/>
  <c r="P47" i="5"/>
  <c r="K56" i="5"/>
  <c r="Z44" i="5"/>
  <c r="P44" i="5"/>
  <c r="U47" i="5"/>
  <c r="F53" i="5"/>
  <c r="F56" i="5"/>
  <c r="Z53" i="5"/>
  <c r="P50" i="5"/>
  <c r="P56" i="5"/>
  <c r="U53" i="5"/>
  <c r="Z50" i="5"/>
  <c r="Z47" i="5"/>
  <c r="F44" i="5"/>
  <c r="K50" i="5"/>
  <c r="K44" i="5"/>
  <c r="Y17" i="5" l="1"/>
  <c r="H32" i="4" l="1"/>
  <c r="U32" i="4" s="1"/>
  <c r="H24" i="4"/>
  <c r="U24" i="4" s="1"/>
  <c r="H16" i="4"/>
  <c r="U16" i="4" s="1"/>
  <c r="G16" i="4"/>
  <c r="U15" i="4" s="1"/>
  <c r="W27" i="4" l="1"/>
  <c r="X27" i="4" s="1"/>
  <c r="W26" i="4"/>
  <c r="X26" i="4" s="1"/>
  <c r="Z26" i="4" s="1"/>
  <c r="W25" i="4"/>
  <c r="X25" i="4" s="1"/>
  <c r="Z25" i="4" s="1"/>
  <c r="W30" i="4"/>
  <c r="X30" i="4" s="1"/>
  <c r="W29" i="4"/>
  <c r="X29" i="4" s="1"/>
  <c r="W28" i="4"/>
  <c r="X28" i="4" s="1"/>
  <c r="G24" i="4"/>
  <c r="W22" i="4"/>
  <c r="X22" i="4" s="1"/>
  <c r="Z22" i="4" s="1"/>
  <c r="W32" i="4" l="1"/>
  <c r="V32" i="4" s="1"/>
  <c r="W11" i="4"/>
  <c r="X11" i="4" s="1"/>
  <c r="Z11" i="4" s="1"/>
  <c r="W9" i="4"/>
  <c r="U23" i="4"/>
  <c r="G32" i="4"/>
  <c r="W31" i="4"/>
  <c r="W20" i="4"/>
  <c r="X20" i="4" s="1"/>
  <c r="Z20" i="4" s="1"/>
  <c r="W19" i="4"/>
  <c r="X19" i="4" s="1"/>
  <c r="Z19" i="4" s="1"/>
  <c r="W17" i="4"/>
  <c r="X17" i="4" s="1"/>
  <c r="W21" i="4"/>
  <c r="X21" i="4" s="1"/>
  <c r="Z21" i="4" s="1"/>
  <c r="W18" i="4"/>
  <c r="X18" i="4" s="1"/>
  <c r="Z18" i="4" s="1"/>
  <c r="W10" i="4"/>
  <c r="X10" i="4" s="1"/>
  <c r="Z10" i="4" s="1"/>
  <c r="X9" i="4" l="1"/>
  <c r="Z9" i="4" s="1"/>
  <c r="W24" i="4"/>
  <c r="X24" i="4" s="1"/>
  <c r="Z24" i="4" s="1"/>
  <c r="Z17" i="4"/>
  <c r="R20" i="1"/>
  <c r="O20" i="1"/>
  <c r="X32" i="4"/>
  <c r="V31" i="4"/>
  <c r="X31" i="4"/>
  <c r="W15" i="4"/>
  <c r="W16" i="4"/>
  <c r="M10" i="1"/>
  <c r="H12" i="9" s="1"/>
  <c r="U26" i="5"/>
  <c r="F23" i="5"/>
  <c r="P17" i="5"/>
  <c r="P26" i="5"/>
  <c r="F20" i="5"/>
  <c r="K17" i="5"/>
  <c r="K26" i="5"/>
  <c r="K20" i="5"/>
  <c r="F17" i="5"/>
  <c r="F29" i="5"/>
  <c r="F26" i="5"/>
  <c r="P20" i="5"/>
  <c r="K29" i="5"/>
  <c r="Z23" i="5"/>
  <c r="U20" i="5"/>
  <c r="P29" i="5"/>
  <c r="U23" i="5"/>
  <c r="Z20" i="5"/>
  <c r="U29" i="5"/>
  <c r="P23" i="5"/>
  <c r="Z17" i="5"/>
  <c r="Z29" i="5"/>
  <c r="K23" i="5"/>
  <c r="U17" i="5"/>
  <c r="Z26" i="5"/>
  <c r="U31" i="4"/>
  <c r="W23" i="4"/>
  <c r="X23" i="4" s="1"/>
  <c r="Z23" i="4" s="1"/>
  <c r="T20" i="1" l="1"/>
  <c r="S20" i="1" s="1"/>
  <c r="V24" i="4"/>
  <c r="V16" i="4"/>
  <c r="O10" i="1" s="1"/>
  <c r="X16" i="4"/>
  <c r="Z16" i="4" s="1"/>
  <c r="V15" i="4"/>
  <c r="P10" i="1" s="1"/>
  <c r="X15" i="4"/>
  <c r="Z15" i="4" s="1"/>
  <c r="P20" i="1"/>
  <c r="Q20" i="1"/>
  <c r="H22" i="9"/>
  <c r="V23" i="4"/>
  <c r="T15" i="1" s="1"/>
  <c r="S15" i="1" s="1"/>
  <c r="Y44" i="5"/>
  <c r="O53" i="5"/>
  <c r="J47" i="5"/>
  <c r="O56" i="5"/>
  <c r="T47" i="5"/>
  <c r="J44" i="5"/>
  <c r="Y50" i="5"/>
  <c r="AD53" i="5"/>
  <c r="Y53" i="5"/>
  <c r="Y47" i="5"/>
  <c r="T56" i="5"/>
  <c r="J50" i="5"/>
  <c r="Y56" i="5"/>
  <c r="AD44" i="5"/>
  <c r="J53" i="5"/>
  <c r="T53" i="5"/>
  <c r="J56" i="5"/>
  <c r="AD47" i="5"/>
  <c r="AD50" i="5"/>
  <c r="O44" i="5"/>
  <c r="T50" i="5"/>
  <c r="O50" i="5"/>
  <c r="AD56" i="5"/>
  <c r="O47" i="5"/>
  <c r="T44" i="5"/>
  <c r="Y26" i="5"/>
  <c r="AD23" i="5"/>
  <c r="Y29" i="5"/>
  <c r="Y23" i="5"/>
  <c r="AD29" i="5"/>
  <c r="AD26" i="5"/>
  <c r="AD20" i="5"/>
  <c r="AD17" i="5"/>
  <c r="Y20" i="5"/>
  <c r="J17" i="5"/>
  <c r="T17" i="5"/>
  <c r="O23" i="5"/>
  <c r="T29" i="5"/>
  <c r="T26" i="5"/>
  <c r="J20" i="5"/>
  <c r="T20" i="5"/>
  <c r="O20" i="5"/>
  <c r="J26" i="5"/>
  <c r="O26" i="5"/>
  <c r="T23" i="5"/>
  <c r="O29" i="5"/>
  <c r="J29" i="5"/>
  <c r="J23" i="5"/>
  <c r="H26" i="5"/>
  <c r="H20" i="5"/>
  <c r="M26" i="5"/>
  <c r="W23" i="5"/>
  <c r="W20" i="5"/>
  <c r="W29" i="5"/>
  <c r="M23" i="5"/>
  <c r="AB17" i="5"/>
  <c r="M29" i="5"/>
  <c r="R20" i="5"/>
  <c r="H23" i="5"/>
  <c r="AB26" i="5"/>
  <c r="AB29" i="5"/>
  <c r="M20" i="5"/>
  <c r="R26" i="5"/>
  <c r="AB23" i="5"/>
  <c r="R29" i="5"/>
  <c r="R17" i="5"/>
  <c r="R23" i="5"/>
  <c r="W17" i="5"/>
  <c r="AB20" i="5"/>
  <c r="H29" i="5"/>
  <c r="W26" i="5"/>
  <c r="I29" i="5"/>
  <c r="N20" i="5"/>
  <c r="AC26" i="5"/>
  <c r="X23" i="5"/>
  <c r="X29" i="5"/>
  <c r="S26" i="5"/>
  <c r="N23" i="5"/>
  <c r="N29" i="5"/>
  <c r="AC29" i="5"/>
  <c r="AC20" i="5"/>
  <c r="I23" i="5"/>
  <c r="S29" i="5"/>
  <c r="S20" i="5"/>
  <c r="S17" i="5"/>
  <c r="I20" i="5"/>
  <c r="I26" i="5"/>
  <c r="X17" i="5"/>
  <c r="X26" i="5"/>
  <c r="X20" i="5"/>
  <c r="AC23" i="5"/>
  <c r="N26" i="5"/>
  <c r="AC17" i="5"/>
  <c r="S23" i="5"/>
  <c r="V23" i="5"/>
  <c r="G26" i="5"/>
  <c r="L20" i="5"/>
  <c r="L23" i="5"/>
  <c r="AA23" i="5"/>
  <c r="AA29" i="5"/>
  <c r="V26" i="5"/>
  <c r="Q23" i="5"/>
  <c r="Q26" i="5"/>
  <c r="L26" i="5"/>
  <c r="G29" i="5"/>
  <c r="AA20" i="5"/>
  <c r="V29" i="5"/>
  <c r="AA26" i="5"/>
  <c r="Q29" i="5"/>
  <c r="L29" i="5"/>
  <c r="Q17" i="5"/>
  <c r="V20" i="5"/>
  <c r="G23" i="5"/>
  <c r="V17" i="5"/>
  <c r="AA17" i="5"/>
  <c r="Q20" i="5"/>
  <c r="G20" i="5"/>
  <c r="H17" i="5"/>
  <c r="M17" i="5"/>
  <c r="O17" i="5"/>
  <c r="G17" i="5"/>
  <c r="L17" i="5"/>
  <c r="I17" i="5"/>
  <c r="N17" i="5"/>
  <c r="P15" i="1" l="1"/>
  <c r="R15" i="1"/>
  <c r="Q15" i="1" s="1"/>
  <c r="O15" i="1"/>
  <c r="R10" i="1"/>
  <c r="T10" i="1"/>
  <c r="S10" i="1" s="1"/>
  <c r="U20" i="1"/>
  <c r="J22" i="9" s="1"/>
  <c r="M43" i="5"/>
  <c r="AB55" i="5"/>
  <c r="R49" i="5"/>
  <c r="M55" i="5"/>
  <c r="R55" i="5"/>
  <c r="W55" i="5"/>
  <c r="H49" i="5"/>
  <c r="AB52" i="5"/>
  <c r="R43" i="5"/>
  <c r="H52" i="5"/>
  <c r="H46" i="5"/>
  <c r="M49" i="5"/>
  <c r="W49" i="5"/>
  <c r="W43" i="5"/>
  <c r="AB46" i="5"/>
  <c r="R52" i="5"/>
  <c r="H55" i="5"/>
  <c r="H43" i="5"/>
  <c r="R46" i="5"/>
  <c r="W52" i="5"/>
  <c r="M52" i="5"/>
  <c r="M46" i="5"/>
  <c r="AB49" i="5"/>
  <c r="AB43" i="5"/>
  <c r="W46" i="5"/>
  <c r="AD43" i="5" l="1"/>
  <c r="AD55" i="5"/>
  <c r="O43" i="5"/>
  <c r="O46" i="5"/>
  <c r="J46" i="5"/>
  <c r="J52" i="5"/>
  <c r="Y52" i="5"/>
  <c r="Y49" i="5"/>
  <c r="Y46" i="5"/>
  <c r="O49" i="5"/>
  <c r="O55" i="5"/>
  <c r="Y55" i="5"/>
  <c r="T46" i="5"/>
  <c r="O52" i="5"/>
  <c r="T52" i="5"/>
  <c r="AD49" i="5"/>
  <c r="Y43" i="5"/>
  <c r="T43" i="5"/>
  <c r="J49" i="5"/>
  <c r="T55" i="5"/>
  <c r="J55" i="5"/>
  <c r="T49" i="5"/>
  <c r="AD46" i="5"/>
  <c r="AD52" i="5"/>
  <c r="J43" i="5"/>
  <c r="Q55" i="5"/>
  <c r="Q46" i="5"/>
  <c r="AA52" i="5"/>
  <c r="AA46" i="5"/>
  <c r="G55" i="5"/>
  <c r="Q43" i="5"/>
  <c r="V46" i="5"/>
  <c r="V49" i="5"/>
  <c r="V43" i="5"/>
  <c r="L52" i="5"/>
  <c r="L46" i="5"/>
  <c r="U15" i="1"/>
  <c r="J17" i="9" s="1"/>
  <c r="Q52" i="5"/>
  <c r="Q49" i="5"/>
  <c r="AA43" i="5"/>
  <c r="L43" i="5"/>
  <c r="V52" i="5"/>
  <c r="G43" i="5"/>
  <c r="AA49" i="5"/>
  <c r="G52" i="5"/>
  <c r="V55" i="5"/>
  <c r="G46" i="5"/>
  <c r="G49" i="5"/>
  <c r="L49" i="5"/>
  <c r="L55" i="5"/>
  <c r="AA55" i="5"/>
  <c r="U52" i="5"/>
  <c r="K55" i="5"/>
  <c r="U55" i="5"/>
  <c r="U43" i="5"/>
  <c r="P46" i="5"/>
  <c r="F46" i="5"/>
  <c r="F43" i="5"/>
  <c r="Z55" i="5"/>
  <c r="K46" i="5"/>
  <c r="P49" i="5"/>
  <c r="P43" i="5"/>
  <c r="U46" i="5"/>
  <c r="P52" i="5"/>
  <c r="K52" i="5"/>
  <c r="Z49" i="5"/>
  <c r="U49" i="5"/>
  <c r="U10" i="1"/>
  <c r="E13" i="8" s="1"/>
  <c r="Q10" i="1"/>
  <c r="F55" i="5"/>
  <c r="K43" i="5"/>
  <c r="Z43" i="5"/>
  <c r="Z52" i="5"/>
  <c r="F49" i="5"/>
  <c r="Z46" i="5"/>
  <c r="F52" i="5"/>
  <c r="K49" i="5"/>
  <c r="P55" i="5"/>
  <c r="I55" i="5"/>
  <c r="E54" i="8"/>
  <c r="N49" i="5"/>
  <c r="AC52" i="5"/>
  <c r="AC43" i="5"/>
  <c r="N52" i="5"/>
  <c r="S46" i="5"/>
  <c r="N46" i="5"/>
  <c r="X46" i="5"/>
  <c r="I49" i="5"/>
  <c r="S55" i="5"/>
  <c r="AC49" i="5"/>
  <c r="N55" i="5"/>
  <c r="X52" i="5"/>
  <c r="AC55" i="5"/>
  <c r="AC46" i="5"/>
  <c r="I52" i="5"/>
  <c r="S52" i="5"/>
  <c r="S49" i="5"/>
  <c r="X43" i="5"/>
  <c r="X55" i="5"/>
  <c r="I46" i="5"/>
  <c r="S43" i="5"/>
  <c r="N43" i="5"/>
  <c r="I43" i="5"/>
  <c r="X49" i="5"/>
  <c r="E73" i="8"/>
  <c r="E34" i="8" l="1"/>
  <c r="J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Trujillo</author>
  </authors>
  <commentList>
    <comment ref="J27" authorId="0" shapeId="0" xr:uid="{00000000-0006-0000-0100-000001000000}">
      <text>
        <r>
          <rPr>
            <b/>
            <sz val="9"/>
            <color indexed="81"/>
            <rFont val="Tahoma"/>
            <family val="2"/>
          </rPr>
          <t>Jenny Trujillo:</t>
        </r>
        <r>
          <rPr>
            <sz val="9"/>
            <color indexed="81"/>
            <rFont val="Tahoma"/>
            <family val="2"/>
          </rPr>
          <t xml:space="preserve">
ecónomicos, personas, procesos, sistemas, tecnología,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scrdinvitado</author>
    <author>Jenny Trujillo</author>
  </authors>
  <commentList>
    <comment ref="N8" authorId="0" shapeId="0" xr:uid="{00000000-0006-0000-0200-000001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xr:uid="{00000000-0006-0000-0200-000002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xr:uid="{00000000-0006-0000-0200-000003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xr:uid="{00000000-0006-0000-0200-000004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xr:uid="{00000000-0006-0000-0200-000005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xr:uid="{00000000-0006-0000-0200-000006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xr:uid="{00000000-0006-0000-0200-00000700000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X8" authorId="0" shapeId="0" xr:uid="{00000000-0006-0000-0400-00000100000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xr:uid="{00000000-0006-0000-0400-00000200000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xr:uid="{00000000-0006-0000-0400-000003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B11" authorId="0" shapeId="0" xr:uid="{00000000-0006-0000-0600-00000100000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xr:uid="{00000000-0006-0000-0600-00000200000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xr:uid="{00000000-0006-0000-0600-00000300000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xr:uid="{00000000-0006-0000-0600-000004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11" authorId="0" shapeId="0" xr:uid="{00000000-0006-0000-0800-000001000000}">
      <text>
        <r>
          <rPr>
            <b/>
            <sz val="9"/>
            <color indexed="81"/>
            <rFont val="Tahoma"/>
            <family val="2"/>
          </rPr>
          <t>scrdinvitado:</t>
        </r>
        <r>
          <rPr>
            <sz val="9"/>
            <color indexed="81"/>
            <rFont val="Tahoma"/>
            <family val="2"/>
          </rPr>
          <t xml:space="preserve">
Esta columna se diligencia automáticamente. Por favor no modificarla.</t>
        </r>
      </text>
    </comment>
    <comment ref="B11" authorId="0" shapeId="0" xr:uid="{00000000-0006-0000-0800-00000200000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xr:uid="{00000000-0006-0000-0800-00000300000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xr:uid="{00000000-0006-0000-0800-00000400000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xr:uid="{00000000-0006-0000-0800-000005000000}">
      <text>
        <r>
          <rPr>
            <b/>
            <sz val="9"/>
            <color indexed="81"/>
            <rFont val="Tahoma"/>
            <family val="2"/>
          </rPr>
          <t>scrdinvitado:</t>
        </r>
        <r>
          <rPr>
            <sz val="9"/>
            <color indexed="81"/>
            <rFont val="Tahoma"/>
            <family val="2"/>
          </rPr>
          <t xml:space="preserve">
Esta columna se diligencia automáticamente. Por favor no modificarla.</t>
        </r>
      </text>
    </comment>
    <comment ref="F11" authorId="0" shapeId="0" xr:uid="{00000000-0006-0000-0800-000006000000}">
      <text>
        <r>
          <rPr>
            <b/>
            <sz val="9"/>
            <color indexed="81"/>
            <rFont val="Tahoma"/>
            <family val="2"/>
          </rPr>
          <t>scrdinvitado:</t>
        </r>
        <r>
          <rPr>
            <sz val="9"/>
            <color indexed="81"/>
            <rFont val="Tahoma"/>
            <family val="2"/>
          </rPr>
          <t xml:space="preserve">
Esta columna se diligencia automáticamente. Por favor no modificarla.</t>
        </r>
      </text>
    </comment>
    <comment ref="G11" authorId="0" shapeId="0" xr:uid="{00000000-0006-0000-0800-000007000000}">
      <text>
        <r>
          <rPr>
            <b/>
            <sz val="9"/>
            <color indexed="81"/>
            <rFont val="Tahoma"/>
            <family val="2"/>
          </rPr>
          <t>scrdinvitado:</t>
        </r>
        <r>
          <rPr>
            <sz val="9"/>
            <color indexed="81"/>
            <rFont val="Tahoma"/>
            <family val="2"/>
          </rPr>
          <t xml:space="preserve">
Esta columna se diligencia automáticamente. Por favor no modificarla.</t>
        </r>
      </text>
    </comment>
    <comment ref="H11" authorId="0" shapeId="0" xr:uid="{00000000-0006-0000-0800-000008000000}">
      <text>
        <r>
          <rPr>
            <b/>
            <sz val="9"/>
            <color indexed="81"/>
            <rFont val="Tahoma"/>
            <family val="2"/>
          </rPr>
          <t>scrdinvitado:</t>
        </r>
        <r>
          <rPr>
            <sz val="9"/>
            <color indexed="81"/>
            <rFont val="Tahoma"/>
            <family val="2"/>
          </rPr>
          <t xml:space="preserve">
Esta columna se diligencia automáticamente. Por favor no modificarla.</t>
        </r>
      </text>
    </comment>
    <comment ref="I11" authorId="0" shapeId="0" xr:uid="{00000000-0006-0000-0800-000009000000}">
      <text>
        <r>
          <rPr>
            <b/>
            <sz val="9"/>
            <color indexed="81"/>
            <rFont val="Tahoma"/>
            <family val="2"/>
          </rPr>
          <t>scrdinvitado:</t>
        </r>
        <r>
          <rPr>
            <sz val="9"/>
            <color indexed="81"/>
            <rFont val="Tahoma"/>
            <family val="2"/>
          </rPr>
          <t xml:space="preserve">
Esta columna se diligencia automáticamente. Por favor no modificarla.</t>
        </r>
      </text>
    </comment>
    <comment ref="J11" authorId="0" shapeId="0" xr:uid="{00000000-0006-0000-0800-00000A000000}">
      <text>
        <r>
          <rPr>
            <b/>
            <sz val="9"/>
            <color indexed="81"/>
            <rFont val="Tahoma"/>
            <family val="2"/>
          </rPr>
          <t>scrdinvitado:</t>
        </r>
        <r>
          <rPr>
            <sz val="9"/>
            <color indexed="81"/>
            <rFont val="Tahoma"/>
            <family val="2"/>
          </rPr>
          <t xml:space="preserve">
Esta columna se diligencia automáticamente. Por favor no modificarla.</t>
        </r>
      </text>
    </comment>
    <comment ref="K11" authorId="0" shapeId="0" xr:uid="{00000000-0006-0000-0800-00000B000000}">
      <text>
        <r>
          <rPr>
            <b/>
            <sz val="9"/>
            <color indexed="81"/>
            <rFont val="Tahoma"/>
            <family val="2"/>
          </rPr>
          <t>scrdinvitado:</t>
        </r>
        <r>
          <rPr>
            <sz val="9"/>
            <color indexed="81"/>
            <rFont val="Tahoma"/>
            <family val="2"/>
          </rPr>
          <t xml:space="preserve">
Esta columna se diligencia automáticamente. Por favor no modificarla.</t>
        </r>
      </text>
    </comment>
    <comment ref="L11" authorId="0" shapeId="0" xr:uid="{00000000-0006-0000-0800-00000C000000}">
      <text>
        <r>
          <rPr>
            <b/>
            <sz val="9"/>
            <color indexed="81"/>
            <rFont val="Tahoma"/>
            <family val="2"/>
          </rPr>
          <t>scrdinvitado:</t>
        </r>
        <r>
          <rPr>
            <sz val="9"/>
            <color indexed="81"/>
            <rFont val="Tahoma"/>
            <family val="2"/>
          </rPr>
          <t xml:space="preserve">
Esta columna se diligencia automáticamente. Por favor no modificarla.</t>
        </r>
      </text>
    </comment>
    <comment ref="M11" authorId="0" shapeId="0" xr:uid="{00000000-0006-0000-0800-00000D000000}">
      <text>
        <r>
          <rPr>
            <b/>
            <sz val="9"/>
            <color indexed="81"/>
            <rFont val="Tahoma"/>
            <family val="2"/>
          </rPr>
          <t>scrdinvitado:</t>
        </r>
        <r>
          <rPr>
            <sz val="9"/>
            <color indexed="81"/>
            <rFont val="Tahoma"/>
            <family val="2"/>
          </rPr>
          <t xml:space="preserve">
Esta columna se diligencia automáticamente. Por favor no modificarla.</t>
        </r>
      </text>
    </comment>
    <comment ref="N11" authorId="0" shapeId="0" xr:uid="{00000000-0006-0000-0800-00000E000000}">
      <text>
        <r>
          <rPr>
            <b/>
            <sz val="9"/>
            <color indexed="81"/>
            <rFont val="Tahoma"/>
            <family val="2"/>
          </rPr>
          <t>scrdinvitado:</t>
        </r>
        <r>
          <rPr>
            <sz val="9"/>
            <color indexed="81"/>
            <rFont val="Tahoma"/>
            <family val="2"/>
          </rPr>
          <t xml:space="preserve">
Esta columna se diligencia automáticamente. Por favor no modificarla.</t>
        </r>
      </text>
    </comment>
    <comment ref="O11" authorId="0" shapeId="0" xr:uid="{00000000-0006-0000-0800-00000F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<sst xmlns="http://schemas.openxmlformats.org/spreadsheetml/2006/main" count="881" uniqueCount="477">
  <si>
    <t>CONSECUENCIA</t>
  </si>
  <si>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</si>
  <si>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</si>
  <si>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</si>
  <si>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</si>
  <si>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</si>
  <si>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</si>
  <si>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</si>
  <si>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</si>
  <si>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</si>
  <si>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</si>
  <si>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</si>
  <si>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</si>
  <si>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</si>
  <si>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</si>
  <si>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</si>
  <si>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</si>
  <si>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</si>
  <si>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</si>
  <si>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</si>
  <si>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</si>
  <si>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</si>
  <si>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</si>
  <si>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</si>
  <si>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</si>
  <si>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</si>
  <si>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</si>
  <si>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</si>
  <si>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</si>
  <si>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</si>
  <si>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</si>
  <si>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</si>
  <si>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</si>
  <si>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</si>
  <si>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</si>
  <si>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</si>
  <si>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</si>
  <si>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</si>
  <si>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</si>
  <si>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</si>
  <si>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</si>
  <si>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</si>
  <si>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</si>
  <si>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</si>
  <si>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</si>
  <si>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</si>
  <si>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</si>
  <si>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</si>
  <si>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</si>
  <si>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</si>
  <si>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</si>
  <si>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</si>
  <si>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</si>
  <si>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</si>
  <si>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</si>
  <si>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</si>
  <si>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</si>
  <si>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</si>
  <si>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</si>
  <si>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</si>
  <si>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</si>
  <si>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</si>
  <si>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</si>
  <si>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</si>
  <si>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</si>
  <si>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</si>
  <si>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</si>
  <si>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</si>
  <si>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</si>
  <si>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</si>
  <si>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</si>
  <si>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</si>
  <si>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</si>
  <si>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</si>
  <si>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</si>
  <si>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</si>
  <si>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</si>
  <si>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</si>
  <si>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</si>
  <si>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</si>
  <si>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</si>
  <si>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</si>
  <si>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</si>
  <si>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</si>
  <si>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</si>
  <si>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</si>
  <si>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</si>
  <si>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</si>
  <si>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</si>
  <si>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</si>
  <si>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</si>
  <si>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</si>
  <si>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</si>
  <si>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</si>
  <si>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</si>
  <si>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</si>
  <si>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</si>
  <si>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</si>
  <si>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</si>
  <si>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</si>
  <si>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</si>
  <si>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</si>
  <si>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</si>
  <si>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</si>
  <si>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</si>
  <si>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</si>
  <si>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</si>
  <si>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</si>
  <si>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</si>
  <si>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</si>
  <si>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</si>
  <si>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</si>
  <si>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</si>
  <si>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</si>
  <si>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</si>
  <si>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</si>
  <si>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</si>
  <si>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</si>
  <si>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</si>
  <si>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</si>
  <si>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</si>
  <si>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</si>
  <si>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</si>
  <si>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</si>
  <si>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</si>
  <si>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</si>
  <si>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</si>
  <si>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</si>
  <si>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</si>
  <si>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</si>
  <si>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</si>
  <si>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</si>
  <si>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</si>
  <si>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</si>
  <si>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</si>
  <si>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</si>
  <si>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</si>
  <si>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</si>
  <si>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</si>
  <si>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</si>
  <si>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</si>
  <si>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</si>
  <si>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</si>
  <si>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</si>
  <si>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</si>
  <si>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</si>
  <si>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C1</t>
  </si>
  <si>
    <t>C2</t>
  </si>
  <si>
    <t>CONTROLES
(ID CONTROL)</t>
  </si>
  <si>
    <t>IMPACTO (L3)</t>
  </si>
  <si>
    <t>PROBABILIDAD (J3)</t>
  </si>
  <si>
    <t>RIESGO INHERENTE</t>
  </si>
  <si>
    <t>RIESGO RESIDUAL</t>
  </si>
  <si>
    <t>DEBILIDADES</t>
  </si>
  <si>
    <t>AMENAZAS</t>
  </si>
  <si>
    <t>%</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</si>
  <si>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</si>
  <si>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</si>
  <si>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</si>
  <si>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</si>
  <si>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</si>
  <si>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</si>
  <si>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</si>
  <si>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</si>
  <si>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</si>
  <si>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</si>
  <si>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</si>
  <si>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</si>
  <si>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</si>
  <si>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</si>
  <si>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</si>
  <si>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</si>
  <si>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 xml:space="preserve">ACCION </t>
  </si>
  <si>
    <t>TAREAS</t>
  </si>
  <si>
    <t>EJECUCION TAREAS</t>
  </si>
  <si>
    <t>% AVANCE</t>
  </si>
  <si>
    <t>DESCRIPCION DEL AVANCE</t>
  </si>
  <si>
    <t>PLAN DE MANEJO</t>
  </si>
  <si>
    <t>PLAN MANEJO</t>
  </si>
  <si>
    <t xml:space="preserve">ZONA RIESGO RESIDUAL </t>
  </si>
  <si>
    <t>SE PRESENTO EL EVENTO</t>
  </si>
  <si>
    <t>AVISO ALERTA</t>
  </si>
  <si>
    <t>DESCRIPCION EVENTO</t>
  </si>
  <si>
    <t>MEDIO DE VERIFICACION</t>
  </si>
  <si>
    <t>FECHA INICIO</t>
  </si>
  <si>
    <t>FECHA FINALIZACION</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</si>
  <si>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</si>
  <si>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</si>
  <si>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</si>
  <si>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</si>
  <si>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</si>
  <si>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</si>
  <si>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</si>
  <si>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</si>
  <si>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</si>
  <si>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</si>
  <si>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</si>
  <si>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</si>
  <si>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</si>
  <si>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</si>
  <si>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</si>
  <si>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</si>
  <si>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</si>
  <si>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</si>
  <si>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</si>
  <si>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</si>
  <si>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</si>
  <si>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</si>
  <si>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</si>
  <si>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</si>
  <si>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</si>
  <si>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</si>
  <si>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</si>
  <si>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</si>
  <si>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</si>
  <si>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</si>
  <si>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</si>
  <si>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</si>
  <si>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</si>
  <si>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</si>
  <si>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</si>
  <si>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</si>
  <si>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</si>
  <si>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</si>
  <si>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</si>
  <si>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</si>
  <si>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</si>
  <si>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</si>
  <si>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</si>
  <si>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</si>
  <si>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</si>
  <si>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</si>
  <si>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</si>
  <si>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</si>
  <si>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</si>
  <si>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</si>
  <si>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</si>
  <si>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</si>
  <si>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</si>
  <si>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</si>
  <si>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</si>
  <si>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</si>
  <si>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</si>
  <si>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</si>
  <si>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</si>
  <si>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</si>
  <si>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</si>
  <si>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</si>
  <si>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</si>
  <si>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</si>
  <si>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</si>
  <si>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</si>
  <si>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r>
      <t xml:space="preserve">COMUNICACIÓN EXTERNA
 </t>
    </r>
    <r>
      <rPr>
        <sz val="14"/>
        <rFont val="Cambria"/>
        <family val="1"/>
        <scheme val="major"/>
      </rPr>
      <t>(Mecanismos utilizados para entrar en contacto con los usuarios o ciudadanos, canales establecidos para que el mismo se comunique con la entidad).</t>
    </r>
  </si>
  <si>
    <r>
      <t xml:space="preserve">COMUNICACIÓN INTERNA
 </t>
    </r>
    <r>
      <rPr>
        <sz val="14"/>
        <rFont val="Cambria"/>
        <family val="1"/>
        <scheme val="major"/>
      </rPr>
      <t>(Canales utilizados y su efectividad, flujo de la información necesaria para el desarrollo de las operaciones).</t>
    </r>
  </si>
  <si>
    <r>
      <t xml:space="preserve">COMUNICACIÓN ENTRE LOS PROCESOS
 </t>
    </r>
    <r>
      <rPr>
        <sz val="14"/>
        <rFont val="Cambria"/>
        <family val="1"/>
        <scheme val="major"/>
      </rPr>
      <t>(Efectividad en los flujos de información determinados en la interacción de los procesos).</t>
    </r>
  </si>
  <si>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</si>
  <si>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</si>
  <si>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</si>
  <si>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</si>
  <si>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</si>
  <si>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</si>
  <si>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</si>
  <si>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</si>
  <si>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</si>
  <si>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</si>
  <si>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</si>
  <si>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</si>
  <si>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</si>
  <si>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</si>
  <si>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</si>
  <si>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</si>
  <si>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</si>
  <si>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</si>
  <si>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</si>
  <si>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</si>
  <si>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</si>
  <si>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</si>
  <si>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</si>
  <si>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</si>
  <si>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</si>
  <si>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</si>
  <si>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</si>
  <si>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</si>
  <si>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</si>
  <si>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</si>
  <si>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</si>
  <si>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</si>
  <si>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</si>
  <si>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</si>
  <si>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</si>
  <si>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</si>
  <si>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</si>
  <si>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</si>
  <si>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</si>
  <si>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</si>
  <si>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</si>
  <si>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</si>
  <si>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</si>
  <si>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</si>
  <si>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</si>
  <si>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</si>
  <si>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</si>
  <si>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</si>
  <si>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</si>
  <si>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</si>
  <si>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</si>
  <si>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</si>
  <si>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</si>
  <si>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</si>
  <si>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</si>
  <si>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</si>
  <si>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C3</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</si>
  <si>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</si>
  <si>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</si>
  <si>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</si>
  <si>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</si>
  <si>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</si>
  <si>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</si>
  <si>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</si>
  <si>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</si>
  <si>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</si>
  <si>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</si>
  <si>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</si>
  <si>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</si>
  <si>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</si>
  <si>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</si>
  <si>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</si>
  <si>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</si>
  <si>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</si>
  <si>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</si>
  <si>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</si>
  <si>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</si>
  <si>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</si>
  <si>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</si>
  <si>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</si>
  <si>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</si>
  <si>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</si>
  <si>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</si>
  <si>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</si>
  <si>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</si>
  <si>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</si>
  <si>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</si>
  <si>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</si>
  <si>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</si>
  <si>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</si>
  <si>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</si>
  <si>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</si>
  <si>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</si>
  <si>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</si>
  <si>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</si>
  <si>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Rango Calificación de la Ejecución</t>
  </si>
  <si>
    <t>Opción de Respuesta al Criterio de Evaluación</t>
  </si>
  <si>
    <t>El control se ejecuta de manera consistente por parte del responsable</t>
  </si>
  <si>
    <t>El control se ejecuta algunas veces por parte del responsable</t>
  </si>
  <si>
    <t>El control no se ejecuta por parte del responsable</t>
  </si>
  <si>
    <t>FUERTE</t>
  </si>
  <si>
    <t>DÉBIL</t>
  </si>
  <si>
    <t>Adecuado</t>
  </si>
  <si>
    <t>Inadecuado</t>
  </si>
  <si>
    <t>Preventivo</t>
  </si>
  <si>
    <t>Detectivo</t>
  </si>
  <si>
    <t xml:space="preserve">¿Las actividades que se desarrollan en el control realmente buscan por si sola prevenir o detectar las causas que pueden dar origen al riesgo, ejemplo Verificar, Validar Cotejar, Comparar, Revisar (…)?
</t>
  </si>
  <si>
    <t xml:space="preserve">Solidez del Control Integralmente (Diseño y Ejecución)
</t>
  </si>
  <si>
    <t>MONITOREO Y SEGUIMIENTOS  (Herramienta Drive)</t>
  </si>
  <si>
    <t>Desviar la Gestión de lo Público</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</si>
  <si>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</si>
  <si>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</si>
  <si>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</si>
  <si>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LÍDER DE SISTEMAS DE GESTIÓN</t>
  </si>
  <si>
    <t>MEJORA CONTINUA</t>
  </si>
  <si>
    <t>Falta inclusión del total de los requerimientos de los sistemas de Gestión</t>
  </si>
  <si>
    <t>1. Falta de conocimiento de los planes de acción de la vigencia anterior.</t>
  </si>
  <si>
    <t>2. Falta la designación del servidor, encargado de su seguimiento.</t>
  </si>
  <si>
    <t>3. No conocer todas las fuentes  de información necesarias para efectuar un diágnostico del estado de los Sistemas de Gestión.</t>
  </si>
  <si>
    <t>Dentro del equipo de Sistemas de Gestión, se debe delegar un profesional que realice el respectivo seguimiento al plan de acción, así como el reporte del indicador  que mide el cumplimiento de las actividades.</t>
  </si>
  <si>
    <r>
      <t xml:space="preserve">No cuenta con un documento
</t>
    </r>
    <r>
      <rPr>
        <b/>
        <u/>
        <sz val="10"/>
        <color theme="1"/>
        <rFont val="Calibri"/>
        <family val="2"/>
        <scheme val="minor"/>
      </rPr>
      <t>Crear control</t>
    </r>
  </si>
  <si>
    <t>Elaboración, ejecución y seguimiento del Plan de Adecuación y sosternibilidad del MIPG.</t>
  </si>
  <si>
    <t>Evidencias de las actividades (ORFEO)</t>
  </si>
  <si>
    <t>Reporte de Indicador</t>
  </si>
  <si>
    <t>Página web - publicación del Plan.</t>
  </si>
  <si>
    <t>Directora de Planeación y profesionales del equipo de Sistemas de Gestión</t>
  </si>
  <si>
    <t>1. Falta de revisión y verificación de la documentación vigente.</t>
  </si>
  <si>
    <t>2. Desconocmiento de la documentación formalizada en los Sistemas de Gestión.</t>
  </si>
  <si>
    <t>1. Incumplimiento del objetivo del Proceso.
2. Sanciones disciplinarias.
3. Incumplimiento de requerimientos técnicos o legales que exijan entes de control para los documentos del MIPG.</t>
  </si>
  <si>
    <t>1. Incumplimiento de la normatividad.
2. Incumplimiento de las metas Distritales.
3. Afectación de la imagen de la SCRD.
4. No generar la satisfacción de los ciudadanos..
5.  Incremento de los reprocesos en la ejecución de las actividades.</t>
  </si>
  <si>
    <t>3. Algunos documentos no dan cuenta del quehacer de la entidad, para el desarrollo de su misionalidad y la trazabilidad de su gestión.</t>
  </si>
  <si>
    <r>
      <t xml:space="preserve">ECONÓMICOS
</t>
    </r>
    <r>
      <rPr>
        <sz val="14"/>
        <rFont val="Calibri"/>
        <family val="2"/>
      </rPr>
      <t>(Disponibilidad de capital, liquidez, mercados financieros, desempleo, competencia).</t>
    </r>
  </si>
  <si>
    <r>
      <t xml:space="preserve">FINANCIEROS
 </t>
    </r>
    <r>
      <rPr>
        <sz val="14"/>
        <rFont val="Calibri"/>
        <family val="2"/>
      </rPr>
      <t>(Presupuesto de funcionamiento, recursos de inversión, infraestructura, capacidad instalada).</t>
    </r>
  </si>
  <si>
    <r>
      <t xml:space="preserve">DISEÑO DEL PROCESO
 </t>
    </r>
    <r>
      <rPr>
        <sz val="14"/>
        <rFont val="Calibri"/>
        <family val="2"/>
      </rPr>
      <t>(Claridad en la descripción del alcance y objetivo del proceso).</t>
    </r>
  </si>
  <si>
    <r>
      <t xml:space="preserve">POLÍTICOS
</t>
    </r>
    <r>
      <rPr>
        <sz val="14"/>
        <rFont val="Calibri"/>
        <family val="2"/>
      </rPr>
      <t>(Cambios de gobierno, legislación, políticas públicas, regulación).</t>
    </r>
  </si>
  <si>
    <r>
      <t xml:space="preserve">PERSONAL 
</t>
    </r>
    <r>
      <rPr>
        <sz val="14"/>
        <rFont val="Calibri"/>
        <family val="2"/>
      </rPr>
      <t>(Competencia del personal, disponibilidad del personal, seguridad y salud ocupacional).</t>
    </r>
  </si>
  <si>
    <r>
      <t xml:space="preserve">INTERACCIONES CON OTROS PROCESOS
 </t>
    </r>
    <r>
      <rPr>
        <sz val="14"/>
        <rFont val="Calibri"/>
        <family val="2"/>
      </rPr>
      <t>(Relación precisa con otros procesos en cuanto a insumos, proveedores, productos, usuarios o clientes).</t>
    </r>
  </si>
  <si>
    <r>
      <t xml:space="preserve">SOCIALES 
</t>
    </r>
    <r>
      <rPr>
        <sz val="14"/>
        <rFont val="Calibri"/>
        <family val="2"/>
      </rPr>
      <t>( Demografía, responsabilidad social, orden público).</t>
    </r>
  </si>
  <si>
    <r>
      <t xml:space="preserve">PROCESOS
</t>
    </r>
    <r>
      <rPr>
        <sz val="14"/>
        <rFont val="Calibri"/>
        <family val="2"/>
      </rPr>
      <t>(Capacidad, diseño, ejecución, proveedores, entradas, salidas, gestión del conocimiento).</t>
    </r>
  </si>
  <si>
    <r>
      <t xml:space="preserve">TRANSVERSALIDAD
 </t>
    </r>
    <r>
      <rPr>
        <sz val="14"/>
        <rFont val="Calibri"/>
        <family val="2"/>
      </rPr>
      <t>(Procesos que determinan lineamientos necesarios para el desarrollo de todos los procesos de la entidad).</t>
    </r>
  </si>
  <si>
    <r>
      <t xml:space="preserve">TECNOLÓGICOS
</t>
    </r>
    <r>
      <rPr>
        <sz val="14"/>
        <rFont val="Calibri"/>
        <family val="2"/>
      </rPr>
      <t>(Avances en tecnología, acceso a sistemas de información
externos, gobierno en línea)</t>
    </r>
  </si>
  <si>
    <r>
      <t xml:space="preserve">TECNOLOGÍA 
</t>
    </r>
    <r>
      <rPr>
        <sz val="14"/>
        <rFont val="Calibri"/>
        <family val="2"/>
      </rPr>
      <t>(Integridad de datos, disponibilidad de datos y sistemas, desarrollo, producción, mantenimiento de sistemas de información).</t>
    </r>
  </si>
  <si>
    <r>
      <t xml:space="preserve">PROCEDIMIENTOS ASOCIADOS </t>
    </r>
    <r>
      <rPr>
        <sz val="14"/>
        <rFont val="Calibri"/>
        <family val="2"/>
      </rPr>
      <t xml:space="preserve">
(Pertinencia en los procedimientos que desarrollan los procesos).</t>
    </r>
  </si>
  <si>
    <r>
      <t xml:space="preserve">MEDIO AMBIENTALES 
</t>
    </r>
    <r>
      <rPr>
        <sz val="14"/>
        <rFont val="Calibri"/>
        <family val="2"/>
      </rPr>
      <t>(Emisiones y residuos, energía, catástrofes naturales, desarrollo sostenible).</t>
    </r>
  </si>
  <si>
    <r>
      <t xml:space="preserve">ESTRATÉGICOS 
</t>
    </r>
    <r>
      <rPr>
        <sz val="14"/>
        <rFont val="Calibri"/>
        <family val="2"/>
      </rPr>
      <t>(Direccionamiento estratégico, planeación institucional, liderazgo, trabajo en equipo y Legal).</t>
    </r>
  </si>
  <si>
    <r>
      <t>Excluir requerimientos necesarios para  la elaboración del plan de acción de Adecuación y Sostenibilidad del SIGD-MIPG</t>
    </r>
    <r>
      <rPr>
        <b/>
        <sz val="14"/>
        <color theme="1"/>
        <rFont val="Calibri"/>
        <family val="2"/>
      </rPr>
      <t xml:space="preserve"> 
</t>
    </r>
    <r>
      <rPr>
        <b/>
        <sz val="16"/>
        <color rgb="FFFF0000"/>
        <rFont val="Calibri"/>
        <family val="2"/>
      </rPr>
      <t>(R1)</t>
    </r>
  </si>
  <si>
    <r>
      <t xml:space="preserve">RESPONSABLES DEL PROCESO
 </t>
    </r>
    <r>
      <rPr>
        <sz val="14"/>
        <rFont val="Calibri"/>
        <family val="2"/>
      </rPr>
      <t>(Grado de autoridad y responsabilidad de los funcionarios frente al proceso)</t>
    </r>
    <r>
      <rPr>
        <b/>
        <sz val="14"/>
        <rFont val="Calibri"/>
        <family val="2"/>
      </rPr>
      <t>.</t>
    </r>
  </si>
  <si>
    <t>En el primer semestre la Directora de Planeación , envia memorando solicitando a los directivos de cada proceso  la revisión documental de los procesos y  los profesionales del Mejora Continua, programan  mesas de trabajo  para realizar el ejercicio de revisión, si el proceso no acepta la reunión  el profesional de la Dirección de Planeación realizara memorando verificando los documentos y sus fechas, informandole al Directivo y a líder de Sistemas de Gestión, para su revisión interna.</t>
  </si>
  <si>
    <t>Los profesionales de  la Dirección de Planeación, deben realizar jornadas de socialización de documentos estrategicos y en cada proceso solicitar a los líderes de Sistemas de Gestión que socialicen sus documentos a los integrantes del equipo de trabajo.</t>
  </si>
  <si>
    <t xml:space="preserve">PR-MEJ-01  Elaboración y control de documentos 
</t>
  </si>
  <si>
    <t>No esta documentado</t>
  </si>
  <si>
    <t>Realizar diagnóstico del MIPG, verificando el estado de cada una de las políticas.</t>
  </si>
  <si>
    <t>Carpeta drive de monitoreo</t>
  </si>
  <si>
    <t>Revisión documental de los procesos.</t>
  </si>
  <si>
    <t>Revisión de las caracterizaciones del proceso vs la documentación.</t>
  </si>
  <si>
    <t>1. Desconocimiento de los lineamientos del Sistema de Gestión (MIPG).</t>
  </si>
  <si>
    <t>Los profesionales del equipo de Sistemas de Gestión, debe realizar divulgación y socialización de los lineamiento del MIPG a los Servidores de la entidad, tanto de los lienamiento vigentes como los que van expidiendo la Secretaria General y el Departamento Administrativo de la Función Pública.</t>
  </si>
  <si>
    <t>Correo electronico</t>
  </si>
  <si>
    <t>RUTH   YANINA BERMÚDEZ 
 ANGELMIRO VARGAS</t>
  </si>
  <si>
    <t>SONIA CÓRDOBA ALVARADO</t>
  </si>
  <si>
    <t>Diciembre 16 del 2020</t>
  </si>
  <si>
    <t xml:space="preserve"> Ruth Yanina Bermúdez/Angelmiro Vargas
 Alejandra Trujillo Diaz</t>
  </si>
  <si>
    <t xml:space="preserve">Profesionales Universitarios
Contratista </t>
  </si>
  <si>
    <t>Ayda Robinson Davis / Sonia Córdoba Alvarado</t>
  </si>
  <si>
    <t>Profesional Especializado/Directora de Planeación</t>
  </si>
  <si>
    <t>Utilización de documentación no vigente frente al desarrollo actual de los procesos y lo estandarizado en los sistemas.</t>
  </si>
  <si>
    <t>Perder en la entidad la certificación del sistema y la Cultura de Mejora Continua, por falta de interes de los Servidores en el MIPG.</t>
  </si>
  <si>
    <t xml:space="preserve">Excluir requerimientos necesarios para  la elaboración del plan de acción de Adecuación y Sostenibilidad MIPG </t>
  </si>
  <si>
    <r>
      <t xml:space="preserve">Plan de Adecuación y Sostenibilidad del MIPG
</t>
    </r>
    <r>
      <rPr>
        <b/>
        <u/>
        <sz val="10"/>
        <color theme="1"/>
        <rFont val="Calibri"/>
        <family val="2"/>
        <scheme val="minor"/>
      </rPr>
      <t>Pendiente incluir punto de control en algún documento del Proceso de Mejora Continua</t>
    </r>
  </si>
  <si>
    <t>El profesional del proceso de Mejora continua debe publicar los planes de acción con sus diferentes versiones en la página de la SCRD, para validar los cambios realizados y tener de referencia que actividades programar para el año siguiente. Su publicación se solicita por medio de breaf a la Oficina de Comunicaciones y sus cambios son presentados al  Comité Institucional de Gestión y Desempeño (CIGD), con el fin de que sean  revisados y aprobados. Se debe hacer seguimiento al cumplimiento del plan de acción y  reportar resultado en el IND 02.</t>
  </si>
  <si>
    <t>Durante el año se debe hacer un diagnóstico del estado del MIPG, partiendo de todas las fuentes para ajustar  para el año siguiente el plan de acción (Plan de adecuación y sostenibilidad del MIPG).</t>
  </si>
  <si>
    <t>Documento publicado</t>
  </si>
  <si>
    <t>Desginación del profesional del Proceso de Mejora Continua encargado de realizar seguimiento del Plan de Adecuación y sostenibilidad MIPG.</t>
  </si>
  <si>
    <t>Elaborar del Plan de Adecuación y sostenibilidad del MIPG y aprobación del plan por el CIGD.</t>
  </si>
  <si>
    <t>Ejecutar  las actividades del plan.</t>
  </si>
  <si>
    <t>Modificar el plan de adecuación, si se requiere, durante el año.</t>
  </si>
  <si>
    <t>Designar profesional, encargado de realizar seguimiento a este plan.</t>
  </si>
  <si>
    <t xml:space="preserve">Reportar de manera semestral del indicador IND-MEJ-02 % de cumplimiento de las actividades  formuladas  en el plan de adecuación y sostenibilidad
</t>
  </si>
  <si>
    <t>Radicado de ORFEO</t>
  </si>
  <si>
    <t>Brindar orientación  técnica para actualizar los planes de acción de las Políticas del MIPG, Partiendo de las recomendaciones del DAFP.</t>
  </si>
  <si>
    <r>
      <t xml:space="preserve">Aplicación de documentos desactualizados  para el desarrollo de las actividades de los procesos.
</t>
    </r>
    <r>
      <rPr>
        <b/>
        <sz val="16"/>
        <color rgb="FFFF0000"/>
        <rFont val="Calibri"/>
        <family val="2"/>
      </rPr>
      <t>(R2)</t>
    </r>
  </si>
  <si>
    <t>Aplicación de documentos desactualizados  para el desarrollo de las actividades de los procesos.</t>
  </si>
  <si>
    <t>En la revisión documental de los procesos, los profesionales de Mejora Continua debe verificar la caracterización de los procesos y validar que los sus entradas y salidas esten documentadas en los procedimientos, manuales e instructivos de los procesos, verificando que cuenten con la documentación necasaria para desarrollar el quehacer del proceso.</t>
  </si>
  <si>
    <t>Elaborar memorando citando a los responsables y líderes de Sistemas de Gestión, para revisar la documentación y herramientas de la mejora.</t>
  </si>
  <si>
    <t>Revisar documentación en cada proceso con los asignados para tal fin.</t>
  </si>
  <si>
    <t>Radicado ORFEO</t>
  </si>
  <si>
    <t>Radicado ORFEO y documentos actualizados</t>
  </si>
  <si>
    <t>Socializaciones de los documentos de los Sistemas de Gestión</t>
  </si>
  <si>
    <t>Breaf de solicitud (Nota Cuitunet)</t>
  </si>
  <si>
    <t>Socializar los documentos del sistema actualizados, para conocimiento de los servidores y contratistas de la entidad.</t>
  </si>
  <si>
    <t>Breaf de solicitud (Banner Cultunet)</t>
  </si>
  <si>
    <t>radicado ORFEO</t>
  </si>
  <si>
    <r>
      <t xml:space="preserve">Apatía en la aplicación de los  Sistemas de Gestión en la entidad.
</t>
    </r>
    <r>
      <rPr>
        <b/>
        <sz val="18"/>
        <color rgb="FFFF0000"/>
        <rFont val="Calibri"/>
        <family val="2"/>
      </rPr>
      <t>(R3)</t>
    </r>
  </si>
  <si>
    <t>2. Falta de seguimiento a las herramientas de la mejora por parte de los Directivos.</t>
  </si>
  <si>
    <t>1. Desarticulación o repetición de esfuerzos administrativos.
2. Incumplimiento de las actividades esenciales de los procesos.
3. Sanciones Disciplinaria.</t>
  </si>
  <si>
    <t>Los profesionales del Proceso de Mejora Continua, generan alertas tempranas para que los procesos, cumplan con los compromisos adquiridos con el sistema, como: acciones correctivas y de mejora, monitoreo del plan de tratamiento de los mapas de riesgos, Políticas del MIPG , Salidas No Conformes entre otros.</t>
  </si>
  <si>
    <t>Retroalimentar los lineamientos de la Secretaria General y el DAFP a los servidores participantes en la entidad, de acuerdo con el tema.</t>
  </si>
  <si>
    <t>Divulgación y Socialización de los lineamientos del MIPG</t>
  </si>
  <si>
    <t xml:space="preserve"> Mejora Continua, generan alertas tempranas para que los procesos, cumplan con los compromisos adquiridos con el sistema</t>
  </si>
  <si>
    <t>Ejecutar las estrategias de alertas tempranas-</t>
  </si>
  <si>
    <t>Diseñar  estrategias para generar alertas tempranas.</t>
  </si>
  <si>
    <t>RUTH   YANINA BERMÚDEZ / ANGELMIRO VARGAS</t>
  </si>
  <si>
    <r>
      <t xml:space="preserve">PR-MEJ-01  Elaboración y control de documentos 
IT-01-PR-MEJ-01 Instructivo para elaboración de documentos 
</t>
    </r>
    <r>
      <rPr>
        <b/>
        <u/>
        <sz val="10"/>
        <color theme="1"/>
        <rFont val="Calibri"/>
        <family val="2"/>
        <scheme val="minor"/>
      </rPr>
      <t xml:space="preserve">
Se debe incluir puntos de control</t>
    </r>
  </si>
  <si>
    <t xml:space="preserve">No esta documentado
</t>
  </si>
  <si>
    <t xml:space="preserve">No esta documentado
</t>
  </si>
  <si>
    <t>Inoportunidad  en el diseño y aplicación de herramientas para la
implementación, mantenimiento y mejora del  M I P G</t>
  </si>
  <si>
    <t>Diciembre 17/2020</t>
  </si>
  <si>
    <t xml:space="preserve">Se actualiza los riesgos del Proceso de Mejora Continua radicado Orfeo no. 20205000280043, de acuerdo con el mapero realizado mendiante el radicado Orfeo no. 20205000261773, verificando los riesgos vigente del 2020, asi: 
1. Riesgo de Gestión: Ausencia de seguimiento, por parte de los responsables de los procesos frente a revisión documental, acciones, riesgos y salidas no conformes (procesos Misionales): Este riesgo se encuentra incorporado los riesgos identificados en el mapeo realizado para la vigencia 2021, debido a que una de sus causas es: “Falta de revisión y verificación de la documentación vigente” y “Falta de seguimiento a las herramientas de la mejora”.
2. Riesgo de Corrupción: Manipulación indebida de la documentación del sistema de gestión para beneficiar a un tercero: Al realizar el mapeo el proceso de mejora continua no presenta situaciones no deseadas de Corrupción y actualmente los controles del mismo son consistente debido a que se cuenta con un Sistema de Gestión Documental que deja la trazabilidad de los documentos actualizados, elaborados o eliminados y la publicación de los mismos en la Cultunet que verifica los Directivos y equipos de trabajo.
</t>
  </si>
  <si>
    <t xml:space="preserve">Solicitud Actualización de mapa de riesgos de Mejora continua radicado Orfeo no. 20205000001433 </t>
  </si>
  <si>
    <t>Enero 03 del 2020</t>
  </si>
  <si>
    <t>Noviembre 13 del 2019</t>
  </si>
  <si>
    <t>Diciembre 24 del 2018</t>
  </si>
  <si>
    <t>Documento 
oficial</t>
  </si>
  <si>
    <t>Realizar  e implementar estrategias de comunicaciones</t>
  </si>
  <si>
    <t xml:space="preserve">Verificación información de los resultado de los planes de acción 2020 y cruzar con los autodiagnósticos, para analizar las brechas. </t>
  </si>
  <si>
    <t>Monitorear  los planes de acción de las políticas del MIPG, de acuerdo a los dispuesto en el plan de Adecuación y Sostenibilidad.</t>
  </si>
  <si>
    <t>Realizar seguimiento a las actividades del plan de adecuación y sostenibilidad.</t>
  </si>
  <si>
    <t>Realizar informe de Gestión de las políticas de las   del MIPG.</t>
  </si>
  <si>
    <t>Informes de Gestión
(Diciembre)</t>
  </si>
  <si>
    <t>Actualizar los documentos de Elaboración y Control de documentos, Riesgos, Accionenes correctivas y de mejora.</t>
  </si>
  <si>
    <t>Junio 30/ 2020</t>
  </si>
  <si>
    <t>Se actualiza el plan de tratamiento de riesgos del R2, justificando que de la documentación esta ligada a la modificación del mapa de procesos, por lo cual se han realizado varias mesas de trabajo para que sea un ejercicio participativo. Pero aún no ha sido aprobado por el Comité Institucional de Gestión y Desempeño, Por lo anterior, reiteramos la solicitud del cambio de fecha para la realización de esta actividad. Orfeo radicado no. 20211700179283.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</si>
</sst>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49" x14ac:knownFonts="1">
    <font>
      <sz val="11"/>
      <color theme="1"/>
      <name val="Calibri"/>
      <family val="2"/>
      <scheme val="minor"/>
    </font>
    <font>
      <sz val="10"/>
      <name val="Arial"/>
      <family val="2"/>
    </font>
    <font>
      <sz val="10"/>
      <name val="Calibri"/>
      <family val="2"/>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4"/>
      <name val="Cambria"/>
      <family val="1"/>
      <scheme val="major"/>
    </font>
    <font>
      <sz val="14"/>
      <name val="Cambria"/>
      <family val="1"/>
      <scheme val="major"/>
    </font>
    <font>
      <sz val="14"/>
      <color theme="1"/>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b/>
      <sz val="10"/>
      <color theme="1"/>
      <name val="Calibri"/>
      <family val="2"/>
      <scheme val="minor"/>
    </font>
    <font>
      <b/>
      <u/>
      <sz val="10"/>
      <color theme="1"/>
      <name val="Calibri"/>
      <family val="2"/>
      <scheme val="minor"/>
    </font>
    <font>
      <b/>
      <sz val="10"/>
      <color rgb="FFFFFFFF"/>
      <name val="Arial Narrow"/>
      <family val="2"/>
    </font>
    <font>
      <sz val="10"/>
      <color rgb="FF000000"/>
      <name val="Arial Narrow"/>
      <family val="2"/>
    </font>
    <font>
      <b/>
      <sz val="16"/>
      <name val="Calibri"/>
      <family val="2"/>
    </font>
    <font>
      <b/>
      <sz val="14"/>
      <name val="Calibri"/>
      <family val="2"/>
    </font>
    <font>
      <sz val="14"/>
      <name val="Calibri"/>
      <family val="2"/>
    </font>
    <font>
      <sz val="14"/>
      <color theme="1"/>
      <name val="Calibri"/>
      <family val="2"/>
    </font>
    <font>
      <sz val="14"/>
      <color rgb="FF000000"/>
      <name val="Calibri"/>
      <family val="2"/>
    </font>
    <font>
      <b/>
      <sz val="18"/>
      <color rgb="FFFF0000"/>
      <name val="Calibri"/>
      <family val="2"/>
    </font>
    <font>
      <b/>
      <sz val="16"/>
      <color rgb="FFFF0000"/>
      <name val="Calibri"/>
      <family val="2"/>
    </font>
    <font>
      <b/>
      <sz val="14"/>
      <color theme="1"/>
      <name val="Calibri"/>
      <family val="2"/>
    </font>
    <font>
      <b/>
      <sz val="9"/>
      <name val="Calibri"/>
      <family val="2"/>
    </font>
    <font>
      <sz val="11"/>
      <color theme="1"/>
      <name val="Calibri"/>
      <family val="2"/>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0"/>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E5D6"/>
        <bgColor indexed="64"/>
      </patternFill>
    </fill>
    <fill>
      <patternFill patternType="solid">
        <fgColor rgb="FFED7D3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style="thin">
        <color indexed="64"/>
      </top>
      <bottom style="thin">
        <color rgb="FF000000"/>
      </bottom>
      <diagonal/>
    </border>
    <border>
      <left/>
      <right style="medium">
        <color indexed="64"/>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9" fontId="4" fillId="0" borderId="0" applyFont="0" applyFill="0" applyBorder="0" applyAlignment="0" applyProtection="0"/>
  </cellStyleXfs>
  <cellXfs count="664">
    <xf numFmtId="0" fontId="0" fillId="0" borderId="0" xfId="0"/>
    <xf numFmtId="0" fontId="2" fillId="0" borderId="0" xfId="0" applyFont="1" applyAlignment="1">
      <alignment horizontal="left" vertical="center"/>
    </xf>
    <xf numFmtId="0" fontId="2" fillId="2" borderId="1" xfId="0" applyFont="1" applyFill="1" applyBorder="1" applyAlignment="1" applyProtection="1">
      <alignment horizontal="justify" vertical="center" wrapText="1"/>
      <protection locked="0"/>
    </xf>
    <xf numFmtId="0" fontId="0" fillId="0" borderId="0" xfId="0"/>
    <xf numFmtId="0" fontId="0" fillId="0" borderId="1" xfId="0" applyBorder="1" applyAlignment="1" applyProtection="1">
      <alignment horizontal="center" vertical="center"/>
      <protection hidden="1"/>
    </xf>
    <xf numFmtId="0" fontId="0" fillId="0" borderId="0" xfId="0" applyProtection="1">
      <protection hidden="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9" fillId="7" borderId="0" xfId="0" applyFont="1" applyFill="1" applyBorder="1" applyAlignment="1" applyProtection="1">
      <alignment horizontal="center" vertical="center"/>
      <protection hidden="1"/>
    </xf>
    <xf numFmtId="0" fontId="9" fillId="7" borderId="0" xfId="0" applyFont="1" applyFill="1" applyBorder="1" applyAlignment="1" applyProtection="1">
      <alignment horizontal="center" vertical="center" wrapText="1"/>
      <protection hidden="1"/>
    </xf>
    <xf numFmtId="0" fontId="9" fillId="8" borderId="0" xfId="0" applyFont="1" applyFill="1" applyBorder="1" applyAlignment="1" applyProtection="1">
      <alignment horizontal="center" vertical="center"/>
      <protection hidden="1"/>
    </xf>
    <xf numFmtId="0" fontId="9" fillId="8" borderId="0" xfId="0" applyFont="1" applyFill="1" applyBorder="1" applyAlignment="1" applyProtection="1">
      <alignment horizontal="center" vertical="center" wrapText="1"/>
      <protection hidden="1"/>
    </xf>
    <xf numFmtId="0" fontId="9" fillId="9" borderId="0" xfId="0" applyFont="1" applyFill="1" applyBorder="1" applyAlignment="1" applyProtection="1">
      <alignment horizontal="center" vertical="center"/>
      <protection hidden="1"/>
    </xf>
    <xf numFmtId="0" fontId="9" fillId="9" borderId="0" xfId="0" applyFont="1" applyFill="1" applyBorder="1" applyAlignment="1" applyProtection="1">
      <alignment horizontal="center" vertical="center" wrapText="1"/>
      <protection hidden="1"/>
    </xf>
    <xf numFmtId="0" fontId="9" fillId="10" borderId="0" xfId="0" applyFont="1" applyFill="1" applyBorder="1" applyAlignment="1" applyProtection="1">
      <alignment horizontal="center" vertical="center"/>
      <protection hidden="1"/>
    </xf>
    <xf numFmtId="0" fontId="9" fillId="10" borderId="0" xfId="0" applyFont="1" applyFill="1" applyBorder="1" applyAlignment="1" applyProtection="1">
      <alignment horizontal="center" vertical="center" wrapText="1"/>
      <protection hidden="1"/>
    </xf>
    <xf numFmtId="0" fontId="15" fillId="0" borderId="0" xfId="0" applyFont="1"/>
    <xf numFmtId="0" fontId="0" fillId="0" borderId="0" xfId="0" applyBorder="1"/>
    <xf numFmtId="0" fontId="6" fillId="2" borderId="0" xfId="0" applyFont="1" applyFill="1" applyBorder="1" applyAlignment="1">
      <alignment vertical="center"/>
    </xf>
    <xf numFmtId="0" fontId="6" fillId="0" borderId="0" xfId="0" applyFont="1" applyBorder="1"/>
    <xf numFmtId="0" fontId="6" fillId="2" borderId="0" xfId="0" applyFont="1" applyFill="1" applyBorder="1"/>
    <xf numFmtId="0" fontId="0" fillId="2" borderId="15" xfId="0" applyFill="1" applyBorder="1"/>
    <xf numFmtId="0" fontId="0" fillId="2" borderId="16" xfId="0" applyFill="1" applyBorder="1"/>
    <xf numFmtId="0" fontId="0" fillId="2" borderId="17" xfId="0" applyFill="1" applyBorder="1"/>
    <xf numFmtId="0" fontId="6"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4" fillId="0" borderId="0" xfId="0" applyFont="1" applyAlignment="1" applyProtection="1">
      <alignment wrapText="1"/>
      <protection hidden="1"/>
    </xf>
    <xf numFmtId="0" fontId="5"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29"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0" xfId="0" applyAlignment="1">
      <alignment wrapText="1"/>
    </xf>
    <xf numFmtId="0" fontId="2" fillId="2" borderId="6"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justify" vertical="center" wrapText="1"/>
      <protection locked="0"/>
    </xf>
    <xf numFmtId="0" fontId="2" fillId="2" borderId="12" xfId="0" applyFont="1" applyFill="1" applyBorder="1" applyAlignment="1" applyProtection="1">
      <alignment horizontal="justify" vertical="center" wrapText="1"/>
      <protection locked="0"/>
    </xf>
    <xf numFmtId="0" fontId="2" fillId="2" borderId="38" xfId="0" applyFont="1" applyFill="1" applyBorder="1" applyAlignment="1" applyProtection="1">
      <alignment horizontal="justify" vertical="center" wrapText="1"/>
      <protection locked="0"/>
    </xf>
    <xf numFmtId="0" fontId="2" fillId="2" borderId="1"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1" fillId="2" borderId="0" xfId="1" applyFill="1" applyBorder="1" applyAlignment="1" applyProtection="1">
      <alignment vertical="center" wrapText="1"/>
      <protection locked="0"/>
    </xf>
    <xf numFmtId="0" fontId="2" fillId="2" borderId="0" xfId="0" applyFont="1" applyFill="1" applyBorder="1" applyAlignment="1" applyProtection="1">
      <alignment horizontal="justify" vertical="center" wrapText="1"/>
      <protection locked="0"/>
    </xf>
    <xf numFmtId="0" fontId="1" fillId="2" borderId="0" xfId="1" applyFont="1" applyFill="1" applyBorder="1" applyAlignment="1" applyProtection="1">
      <alignment vertical="center" wrapText="1"/>
      <protection locked="0"/>
    </xf>
    <xf numFmtId="0" fontId="1" fillId="2" borderId="0" xfId="1" applyFont="1" applyFill="1" applyBorder="1" applyAlignment="1" applyProtection="1">
      <alignment horizontal="center" vertical="center" wrapText="1"/>
      <protection hidden="1"/>
    </xf>
    <xf numFmtId="0" fontId="1" fillId="2" borderId="0" xfId="1" applyFill="1" applyBorder="1" applyAlignment="1" applyProtection="1">
      <alignment horizontal="left" vertical="center" wrapText="1"/>
      <protection hidden="1"/>
    </xf>
    <xf numFmtId="0" fontId="1" fillId="2" borderId="0" xfId="1" applyFill="1" applyBorder="1" applyAlignment="1" applyProtection="1">
      <alignment horizontal="center" vertical="center" wrapText="1"/>
      <protection hidden="1"/>
    </xf>
    <xf numFmtId="9" fontId="1" fillId="2" borderId="0" xfId="1" applyNumberFormat="1"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0" fontId="0" fillId="0" borderId="1" xfId="0" applyBorder="1" applyProtection="1">
      <protection locked="0"/>
    </xf>
    <xf numFmtId="0" fontId="0" fillId="0" borderId="12" xfId="0" applyBorder="1" applyProtection="1">
      <protection locked="0"/>
    </xf>
    <xf numFmtId="9" fontId="0" fillId="0" borderId="1" xfId="5" applyFont="1" applyBorder="1" applyAlignment="1" applyProtection="1">
      <alignment horizontal="center" vertical="center"/>
      <protection locked="0"/>
    </xf>
    <xf numFmtId="9" fontId="0" fillId="0" borderId="3" xfId="5" applyFont="1" applyBorder="1" applyAlignment="1" applyProtection="1">
      <alignment horizontal="center" vertical="center"/>
      <protection locked="0"/>
    </xf>
    <xf numFmtId="0" fontId="9" fillId="10" borderId="40" xfId="0" applyFont="1" applyFill="1" applyBorder="1" applyAlignment="1" applyProtection="1">
      <alignment horizontal="center" vertical="center"/>
      <protection hidden="1"/>
    </xf>
    <xf numFmtId="0" fontId="9" fillId="10" borderId="41" xfId="0" applyFont="1" applyFill="1" applyBorder="1" applyAlignment="1" applyProtection="1">
      <alignment horizontal="center" vertical="center"/>
      <protection hidden="1"/>
    </xf>
    <xf numFmtId="0" fontId="9" fillId="10" borderId="42" xfId="0" applyFont="1" applyFill="1" applyBorder="1" applyAlignment="1" applyProtection="1">
      <alignment horizontal="center" vertical="center"/>
      <protection hidden="1"/>
    </xf>
    <xf numFmtId="0" fontId="9" fillId="10" borderId="43" xfId="0" applyFont="1" applyFill="1" applyBorder="1" applyAlignment="1" applyProtection="1">
      <alignment horizontal="center" vertical="center"/>
      <protection hidden="1"/>
    </xf>
    <xf numFmtId="0" fontId="9" fillId="10" borderId="44" xfId="0" applyFont="1" applyFill="1" applyBorder="1" applyAlignment="1" applyProtection="1">
      <alignment horizontal="center" vertical="center" wrapText="1"/>
      <protection hidden="1"/>
    </xf>
    <xf numFmtId="0" fontId="9" fillId="9" borderId="40" xfId="0" applyFont="1" applyFill="1" applyBorder="1" applyAlignment="1" applyProtection="1">
      <alignment horizontal="center" vertical="center"/>
      <protection hidden="1"/>
    </xf>
    <xf numFmtId="0" fontId="9" fillId="9" borderId="41" xfId="0" applyFont="1" applyFill="1" applyBorder="1" applyAlignment="1" applyProtection="1">
      <alignment horizontal="center" vertical="center"/>
      <protection hidden="1"/>
    </xf>
    <xf numFmtId="0" fontId="9" fillId="9" borderId="42" xfId="0" applyFont="1" applyFill="1" applyBorder="1" applyAlignment="1" applyProtection="1">
      <alignment horizontal="center" vertical="center"/>
      <protection hidden="1"/>
    </xf>
    <xf numFmtId="0" fontId="9" fillId="9" borderId="43" xfId="0" applyFont="1" applyFill="1" applyBorder="1" applyAlignment="1" applyProtection="1">
      <alignment horizontal="center" vertical="center"/>
      <protection hidden="1"/>
    </xf>
    <xf numFmtId="0" fontId="9" fillId="9" borderId="44" xfId="0" applyFont="1" applyFill="1" applyBorder="1" applyAlignment="1" applyProtection="1">
      <alignment horizontal="center" vertical="center" wrapText="1"/>
      <protection hidden="1"/>
    </xf>
    <xf numFmtId="0" fontId="9" fillId="7" borderId="40" xfId="0" applyFont="1" applyFill="1" applyBorder="1" applyAlignment="1" applyProtection="1">
      <alignment horizontal="center" vertical="center"/>
      <protection hidden="1"/>
    </xf>
    <xf numFmtId="0" fontId="9" fillId="7" borderId="41" xfId="0" applyFont="1" applyFill="1" applyBorder="1" applyAlignment="1" applyProtection="1">
      <alignment horizontal="center" vertical="center"/>
      <protection hidden="1"/>
    </xf>
    <xf numFmtId="0" fontId="9" fillId="7" borderId="42" xfId="0" applyFont="1" applyFill="1" applyBorder="1" applyAlignment="1" applyProtection="1">
      <alignment horizontal="center" vertical="center"/>
      <protection hidden="1"/>
    </xf>
    <xf numFmtId="0" fontId="9" fillId="7" borderId="43" xfId="0" applyFont="1" applyFill="1" applyBorder="1" applyAlignment="1" applyProtection="1">
      <alignment horizontal="center" vertical="center"/>
      <protection hidden="1"/>
    </xf>
    <xf numFmtId="0" fontId="9" fillId="7" borderId="44" xfId="0" applyFont="1" applyFill="1" applyBorder="1" applyAlignment="1" applyProtection="1">
      <alignment horizontal="center" vertical="center" wrapText="1"/>
      <protection hidden="1"/>
    </xf>
    <xf numFmtId="0" fontId="9" fillId="8" borderId="40" xfId="0" applyFont="1" applyFill="1" applyBorder="1" applyAlignment="1" applyProtection="1">
      <alignment horizontal="center" vertical="center"/>
      <protection hidden="1"/>
    </xf>
    <xf numFmtId="0" fontId="9" fillId="8" borderId="41" xfId="0" applyFont="1" applyFill="1" applyBorder="1" applyAlignment="1" applyProtection="1">
      <alignment horizontal="center" vertical="center"/>
      <protection hidden="1"/>
    </xf>
    <xf numFmtId="0" fontId="9" fillId="8" borderId="42" xfId="0" applyFont="1" applyFill="1" applyBorder="1" applyAlignment="1" applyProtection="1">
      <alignment horizontal="center" vertical="center"/>
      <protection hidden="1"/>
    </xf>
    <xf numFmtId="0" fontId="9" fillId="8" borderId="43" xfId="0" applyFont="1" applyFill="1" applyBorder="1" applyAlignment="1" applyProtection="1">
      <alignment horizontal="center" vertical="center"/>
      <protection hidden="1"/>
    </xf>
    <xf numFmtId="0" fontId="9" fillId="8" borderId="44"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2"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6" xfId="0" applyBorder="1" applyAlignment="1" applyProtection="1">
      <alignment horizontal="left" vertical="center" wrapText="1"/>
      <protection locked="0"/>
    </xf>
    <xf numFmtId="14" fontId="0" fillId="0" borderId="3" xfId="0" applyNumberFormat="1" applyBorder="1" applyAlignment="1" applyProtection="1">
      <alignment horizontal="center" vertical="center"/>
      <protection locked="0"/>
    </xf>
    <xf numFmtId="9" fontId="0" fillId="0" borderId="12" xfId="5" applyFont="1" applyBorder="1" applyAlignment="1" applyProtection="1">
      <alignment horizontal="center" vertical="center"/>
      <protection locked="0"/>
    </xf>
    <xf numFmtId="0" fontId="0" fillId="0" borderId="0" xfId="0" applyAlignment="1">
      <alignment horizontal="center" vertical="center"/>
    </xf>
    <xf numFmtId="14" fontId="0" fillId="0" borderId="1" xfId="0" applyNumberFormat="1" applyBorder="1" applyProtection="1">
      <protection locked="0"/>
    </xf>
    <xf numFmtId="0" fontId="18" fillId="6" borderId="34"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34"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6" fillId="2" borderId="18" xfId="0" applyFont="1" applyFill="1" applyBorder="1"/>
    <xf numFmtId="0" fontId="6" fillId="2" borderId="18" xfId="0" applyFont="1" applyFill="1" applyBorder="1" applyAlignment="1"/>
    <xf numFmtId="0" fontId="20" fillId="2" borderId="18" xfId="0" applyFont="1" applyFill="1" applyBorder="1" applyAlignment="1">
      <alignment vertical="center"/>
    </xf>
    <xf numFmtId="0" fontId="19" fillId="0" borderId="4" xfId="0" applyFont="1" applyBorder="1" applyAlignment="1">
      <alignment horizontal="center" vertical="center" wrapText="1"/>
    </xf>
    <xf numFmtId="14" fontId="0" fillId="0" borderId="12" xfId="0" applyNumberFormat="1" applyBorder="1" applyProtection="1">
      <protection locked="0"/>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14" fontId="0" fillId="0" borderId="1" xfId="0" applyNumberFormat="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14" fontId="0" fillId="0" borderId="12" xfId="0" applyNumberFormat="1" applyBorder="1" applyAlignment="1" applyProtection="1">
      <alignment horizontal="center" vertical="center"/>
      <protection hidden="1"/>
    </xf>
    <xf numFmtId="0" fontId="1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14" fontId="24" fillId="0" borderId="5" xfId="0" applyNumberFormat="1" applyFont="1" applyBorder="1" applyAlignment="1">
      <alignment horizontal="center" vertical="center" wrapText="1"/>
    </xf>
    <xf numFmtId="0" fontId="13" fillId="0" borderId="1" xfId="0" applyFont="1" applyBorder="1" applyAlignment="1">
      <alignment vertical="center" wrapText="1"/>
    </xf>
    <xf numFmtId="0" fontId="13" fillId="0" borderId="34" xfId="0" applyFont="1" applyBorder="1" applyAlignment="1">
      <alignment vertical="center" wrapText="1"/>
    </xf>
    <xf numFmtId="0" fontId="6" fillId="0" borderId="1" xfId="0" applyFont="1" applyBorder="1" applyAlignment="1">
      <alignment horizontal="center" vertical="center"/>
    </xf>
    <xf numFmtId="0" fontId="30" fillId="0" borderId="1" xfId="0" applyFont="1" applyBorder="1" applyAlignment="1">
      <alignment horizontal="center" vertical="center"/>
    </xf>
    <xf numFmtId="0" fontId="6" fillId="0" borderId="1" xfId="0" applyFont="1" applyBorder="1" applyAlignment="1">
      <alignment horizontal="center" wrapText="1"/>
    </xf>
    <xf numFmtId="0" fontId="6" fillId="0" borderId="35"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5"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5" xfId="0" applyBorder="1" applyAlignment="1">
      <alignment vertical="center" wrapText="1"/>
    </xf>
    <xf numFmtId="0" fontId="0" fillId="0" borderId="1" xfId="0" applyBorder="1" applyAlignment="1">
      <alignment horizontal="left"/>
    </xf>
    <xf numFmtId="0" fontId="0" fillId="0" borderId="87" xfId="0" applyBorder="1" applyAlignment="1">
      <alignment horizontal="center"/>
    </xf>
    <xf numFmtId="0" fontId="0" fillId="0" borderId="87" xfId="0" applyBorder="1"/>
    <xf numFmtId="0" fontId="32" fillId="0" borderId="87" xfId="0" applyFont="1" applyBorder="1" applyAlignment="1">
      <alignment horizontal="center" vertical="center"/>
    </xf>
    <xf numFmtId="0" fontId="9" fillId="0" borderId="1" xfId="0" applyFont="1" applyBorder="1" applyAlignment="1">
      <alignment horizontal="center"/>
    </xf>
    <xf numFmtId="0" fontId="6" fillId="0" borderId="0" xfId="0" applyFont="1"/>
    <xf numFmtId="0" fontId="0" fillId="0" borderId="0" xfId="0" applyAlignment="1">
      <alignment horizontal="center"/>
    </xf>
    <xf numFmtId="0" fontId="31" fillId="0" borderId="35" xfId="0" applyFont="1" applyBorder="1" applyAlignment="1">
      <alignment vertical="center"/>
    </xf>
    <xf numFmtId="0" fontId="31" fillId="0" borderId="51" xfId="0" applyFont="1" applyBorder="1" applyAlignment="1">
      <alignment vertical="center"/>
    </xf>
    <xf numFmtId="0" fontId="31" fillId="0" borderId="52" xfId="0" applyFont="1" applyBorder="1" applyAlignment="1">
      <alignment vertical="center"/>
    </xf>
    <xf numFmtId="0" fontId="33" fillId="15" borderId="89" xfId="0" applyFont="1" applyFill="1" applyBorder="1" applyAlignment="1">
      <alignment horizontal="center" vertical="center" wrapText="1" readingOrder="1"/>
    </xf>
    <xf numFmtId="0" fontId="33" fillId="15" borderId="90" xfId="0" applyFont="1" applyFill="1" applyBorder="1" applyAlignment="1">
      <alignment horizontal="center" vertical="center" wrapText="1" readingOrder="1"/>
    </xf>
    <xf numFmtId="0" fontId="34" fillId="15" borderId="88" xfId="0" applyFont="1" applyFill="1" applyBorder="1" applyAlignment="1">
      <alignment horizontal="center" vertical="center" wrapText="1" readingOrder="1"/>
    </xf>
    <xf numFmtId="0" fontId="3" fillId="12" borderId="34"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 fillId="4" borderId="34" xfId="1" applyFont="1" applyFill="1" applyBorder="1" applyAlignment="1" applyProtection="1">
      <alignment horizontal="center" vertical="center" wrapText="1"/>
      <protection hidden="1"/>
    </xf>
    <xf numFmtId="0" fontId="30" fillId="2" borderId="1" xfId="0" applyFont="1" applyFill="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9" fontId="0" fillId="0" borderId="6" xfId="5" applyFont="1" applyBorder="1" applyAlignment="1" applyProtection="1">
      <alignment horizontal="center" vertical="center"/>
      <protection locked="0"/>
    </xf>
    <xf numFmtId="9" fontId="0" fillId="0" borderId="34" xfId="5" applyFont="1" applyBorder="1" applyAlignment="1" applyProtection="1">
      <alignment horizontal="center" vertical="center"/>
      <protection locked="0"/>
    </xf>
    <xf numFmtId="0" fontId="0" fillId="0" borderId="3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14" fontId="13" fillId="0" borderId="34"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1" xfId="0" applyBorder="1" applyAlignment="1" applyProtection="1">
      <alignment horizontal="left" vertical="top" wrapText="1"/>
      <protection locked="0"/>
    </xf>
    <xf numFmtId="0" fontId="13" fillId="2" borderId="3" xfId="0" applyFont="1" applyFill="1" applyBorder="1" applyAlignment="1" applyProtection="1">
      <alignment horizontal="justify" vertical="center" wrapText="1"/>
      <protection locked="0"/>
    </xf>
    <xf numFmtId="0" fontId="13" fillId="2" borderId="6" xfId="0" applyFont="1" applyFill="1" applyBorder="1" applyAlignment="1" applyProtection="1">
      <alignment horizontal="justify" vertical="center" wrapText="1"/>
      <protection locked="0"/>
    </xf>
    <xf numFmtId="0" fontId="5" fillId="0" borderId="3"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xf numFmtId="0" fontId="37" fillId="16" borderId="88" xfId="0" applyFont="1" applyFill="1" applyBorder="1" applyAlignment="1">
      <alignment horizontal="center" vertical="center" wrapText="1" readingOrder="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hidden="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8" fillId="15" borderId="89" xfId="0" applyFont="1" applyFill="1" applyBorder="1" applyAlignment="1">
      <alignment horizontal="center" vertical="center" wrapText="1" readingOrder="1"/>
    </xf>
    <xf numFmtId="0" fontId="38" fillId="15" borderId="89" xfId="0" applyFont="1" applyFill="1" applyBorder="1" applyAlignment="1">
      <alignment horizontal="left" vertical="center" wrapText="1" readingOrder="1"/>
    </xf>
    <xf numFmtId="0" fontId="38" fillId="15" borderId="90" xfId="0" applyFont="1" applyFill="1" applyBorder="1" applyAlignment="1">
      <alignment horizontal="center" vertical="center" wrapText="1" readingOrder="1"/>
    </xf>
    <xf numFmtId="0" fontId="38" fillId="15" borderId="90" xfId="0" applyFont="1" applyFill="1" applyBorder="1" applyAlignment="1">
      <alignment horizontal="left" vertical="center" wrapText="1" readingOrder="1"/>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hidden="1"/>
    </xf>
    <xf numFmtId="0" fontId="5" fillId="5" borderId="1" xfId="0" applyFont="1" applyFill="1" applyBorder="1" applyAlignment="1">
      <alignment horizontal="center" vertical="center"/>
    </xf>
    <xf numFmtId="0" fontId="5" fillId="5" borderId="1" xfId="0" applyFont="1" applyFill="1" applyBorder="1" applyAlignment="1" applyProtection="1">
      <alignment horizontal="center" vertical="center" wrapText="1"/>
      <protection hidden="1"/>
    </xf>
    <xf numFmtId="0" fontId="5" fillId="5" borderId="1" xfId="0" applyFont="1" applyFill="1" applyBorder="1" applyAlignment="1">
      <alignment horizontal="center" vertical="center" wrapText="1"/>
    </xf>
    <xf numFmtId="0" fontId="5" fillId="0" borderId="34" xfId="0" applyFont="1" applyBorder="1" applyAlignment="1" applyProtection="1">
      <alignment horizontal="center" vertical="center"/>
      <protection hidden="1"/>
    </xf>
    <xf numFmtId="0" fontId="5" fillId="0" borderId="34" xfId="0" applyFont="1" applyBorder="1" applyAlignment="1" applyProtection="1">
      <alignment horizontal="center" vertical="center" wrapText="1"/>
      <protection hidden="1"/>
    </xf>
    <xf numFmtId="0" fontId="5" fillId="5" borderId="34"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hidden="1"/>
    </xf>
    <xf numFmtId="0" fontId="5" fillId="5" borderId="34" xfId="0" applyFont="1" applyFill="1" applyBorder="1" applyAlignment="1">
      <alignment horizontal="center" vertical="center"/>
    </xf>
    <xf numFmtId="0" fontId="5" fillId="5" borderId="34" xfId="0" applyFont="1" applyFill="1" applyBorder="1" applyAlignment="1" applyProtection="1">
      <alignment horizontal="center" vertical="center" wrapText="1"/>
      <protection hidden="1"/>
    </xf>
    <xf numFmtId="0" fontId="5" fillId="5" borderId="34" xfId="0" applyFont="1" applyFill="1" applyBorder="1" applyAlignment="1">
      <alignment horizontal="center" vertical="center" wrapText="1"/>
    </xf>
    <xf numFmtId="0" fontId="5" fillId="0" borderId="34" xfId="0" applyFont="1" applyBorder="1" applyAlignment="1">
      <alignment horizontal="center" vertical="center"/>
    </xf>
    <xf numFmtId="0" fontId="5" fillId="0" borderId="50" xfId="0" applyFont="1" applyBorder="1" applyAlignment="1">
      <alignment horizontal="center" vertical="center"/>
    </xf>
    <xf numFmtId="0" fontId="5" fillId="5" borderId="1" xfId="0" applyFont="1" applyFill="1" applyBorder="1" applyProtection="1">
      <protection locked="0"/>
    </xf>
    <xf numFmtId="0" fontId="5" fillId="5" borderId="1" xfId="0" applyFont="1" applyFill="1" applyBorder="1" applyProtection="1">
      <protection hidden="1"/>
    </xf>
    <xf numFmtId="0" fontId="5" fillId="5" borderId="1" xfId="0" applyFont="1" applyFill="1" applyBorder="1"/>
    <xf numFmtId="0" fontId="5" fillId="5" borderId="1" xfId="0" applyFont="1" applyFill="1" applyBorder="1" applyAlignment="1" applyProtection="1">
      <alignment horizontal="center"/>
      <protection hidden="1"/>
    </xf>
    <xf numFmtId="0" fontId="5" fillId="5" borderId="1" xfId="0" applyFont="1" applyFill="1" applyBorder="1" applyAlignment="1" applyProtection="1">
      <alignment wrapText="1"/>
      <protection hidden="1"/>
    </xf>
    <xf numFmtId="0" fontId="5" fillId="5" borderId="1" xfId="0" applyFont="1" applyFill="1" applyBorder="1" applyAlignment="1">
      <alignment wrapText="1"/>
    </xf>
    <xf numFmtId="0" fontId="5" fillId="5" borderId="34" xfId="0" applyFont="1" applyFill="1" applyBorder="1" applyProtection="1">
      <protection locked="0"/>
    </xf>
    <xf numFmtId="0" fontId="5" fillId="5" borderId="34" xfId="0" applyFont="1" applyFill="1" applyBorder="1" applyProtection="1">
      <protection hidden="1"/>
    </xf>
    <xf numFmtId="0" fontId="5" fillId="5" borderId="34" xfId="0" applyFont="1" applyFill="1" applyBorder="1"/>
    <xf numFmtId="0" fontId="5" fillId="5" borderId="34" xfId="0" applyFont="1" applyFill="1" applyBorder="1" applyAlignment="1" applyProtection="1">
      <alignment wrapText="1"/>
      <protection hidden="1"/>
    </xf>
    <xf numFmtId="0" fontId="5" fillId="5" borderId="34" xfId="0" applyFont="1" applyFill="1" applyBorder="1" applyAlignment="1">
      <alignment wrapText="1"/>
    </xf>
    <xf numFmtId="0" fontId="40" fillId="6" borderId="59" xfId="0" applyFont="1" applyFill="1" applyBorder="1" applyAlignment="1">
      <alignment horizontal="center" vertical="center" wrapText="1"/>
    </xf>
    <xf numFmtId="0" fontId="13" fillId="2" borderId="3"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14" fontId="0" fillId="0" borderId="6" xfId="0" applyNumberFormat="1" applyBorder="1" applyAlignment="1" applyProtection="1">
      <alignment horizontal="center" vertical="center"/>
      <protection locked="0"/>
    </xf>
    <xf numFmtId="14" fontId="0" fillId="0" borderId="8" xfId="0" applyNumberFormat="1" applyBorder="1" applyAlignment="1" applyProtection="1">
      <alignment vertical="center"/>
      <protection hidden="1"/>
    </xf>
    <xf numFmtId="14" fontId="0" fillId="0" borderId="6" xfId="0" applyNumberFormat="1" applyBorder="1" applyAlignment="1" applyProtection="1">
      <alignment vertical="center"/>
      <protection hidden="1"/>
    </xf>
    <xf numFmtId="14" fontId="0" fillId="0" borderId="1" xfId="0" applyNumberFormat="1" applyBorder="1" applyAlignment="1" applyProtection="1">
      <alignment vertical="center"/>
      <protection hidden="1"/>
    </xf>
    <xf numFmtId="0" fontId="0" fillId="0" borderId="34" xfId="0" applyBorder="1" applyAlignment="1" applyProtection="1">
      <alignment horizontal="left" vertical="center" wrapText="1"/>
      <protection locked="0"/>
    </xf>
    <xf numFmtId="14" fontId="0" fillId="0" borderId="31" xfId="0" applyNumberFormat="1" applyBorder="1" applyAlignment="1" applyProtection="1">
      <alignment horizontal="center" vertical="center"/>
      <protection locked="0"/>
    </xf>
    <xf numFmtId="0" fontId="13" fillId="2" borderId="1" xfId="0" applyFont="1" applyFill="1" applyBorder="1" applyAlignment="1" applyProtection="1">
      <alignment vertical="center" wrapText="1"/>
      <protection locked="0"/>
    </xf>
    <xf numFmtId="9" fontId="0" fillId="0" borderId="6" xfId="5" applyFont="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2" borderId="1" xfId="0" applyFill="1" applyBorder="1" applyAlignment="1">
      <alignment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wrapText="1"/>
      <protection hidden="1"/>
    </xf>
    <xf numFmtId="0" fontId="0" fillId="0" borderId="6" xfId="0" applyBorder="1" applyAlignment="1" applyProtection="1">
      <alignment horizontal="center" vertical="center"/>
      <protection locked="0"/>
    </xf>
    <xf numFmtId="0" fontId="0" fillId="0" borderId="91"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1" xfId="0" applyFont="1" applyBorder="1" applyAlignment="1">
      <alignment horizontal="center" vertical="center"/>
    </xf>
    <xf numFmtId="0" fontId="5"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5" xfId="0" applyFont="1" applyBorder="1" applyAlignment="1">
      <alignment horizontal="left" vertical="center" wrapText="1"/>
    </xf>
    <xf numFmtId="0" fontId="26" fillId="0" borderId="35" xfId="0" applyFont="1" applyBorder="1" applyAlignment="1">
      <alignment horizontal="left" vertical="top" wrapText="1"/>
    </xf>
    <xf numFmtId="0" fontId="26" fillId="0" borderId="51" xfId="0" applyFont="1" applyBorder="1" applyAlignment="1">
      <alignment horizontal="left" vertical="top" wrapText="1"/>
    </xf>
    <xf numFmtId="0" fontId="26" fillId="0" borderId="70" xfId="0" applyFont="1" applyBorder="1" applyAlignment="1">
      <alignment horizontal="left" vertical="top" wrapText="1"/>
    </xf>
    <xf numFmtId="0" fontId="6" fillId="2" borderId="35" xfId="0" applyFont="1" applyFill="1" applyBorder="1" applyAlignment="1">
      <alignment horizontal="center"/>
    </xf>
    <xf numFmtId="0" fontId="6" fillId="2" borderId="51" xfId="0" applyFont="1" applyFill="1" applyBorder="1" applyAlignment="1">
      <alignment horizontal="center"/>
    </xf>
    <xf numFmtId="0" fontId="6" fillId="2" borderId="52" xfId="0" applyFont="1" applyFill="1" applyBorder="1" applyAlignment="1">
      <alignment horizontal="center"/>
    </xf>
    <xf numFmtId="0" fontId="0" fillId="2" borderId="35"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35"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6" fillId="0" borderId="35" xfId="0" applyFont="1" applyBorder="1" applyAlignment="1">
      <alignment horizontal="left" vertical="center" wrapText="1"/>
    </xf>
    <xf numFmtId="0" fontId="26" fillId="0" borderId="51" xfId="0" applyFont="1" applyBorder="1" applyAlignment="1">
      <alignment horizontal="left" vertical="center" wrapText="1"/>
    </xf>
    <xf numFmtId="0" fontId="26" fillId="0" borderId="70" xfId="0" applyFont="1" applyBorder="1" applyAlignment="1">
      <alignment horizontal="left" vertical="center" wrapText="1"/>
    </xf>
    <xf numFmtId="0" fontId="35" fillId="2" borderId="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65"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43" fillId="2" borderId="80" xfId="0" applyFont="1" applyFill="1" applyBorder="1" applyAlignment="1">
      <alignment horizontal="center" vertical="center" wrapText="1"/>
    </xf>
    <xf numFmtId="0" fontId="43" fillId="2" borderId="74" xfId="0" applyFont="1" applyFill="1" applyBorder="1" applyAlignment="1">
      <alignment horizontal="center" vertical="center" wrapText="1"/>
    </xf>
    <xf numFmtId="0" fontId="43" fillId="2" borderId="75" xfId="0" applyFont="1" applyFill="1" applyBorder="1" applyAlignment="1">
      <alignment horizontal="center" vertical="center" wrapText="1"/>
    </xf>
    <xf numFmtId="0" fontId="42" fillId="0" borderId="82"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4"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63"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70" xfId="0" applyFont="1" applyBorder="1" applyAlignment="1">
      <alignment horizontal="center" vertical="center" wrapText="1"/>
    </xf>
    <xf numFmtId="0" fontId="43" fillId="2" borderId="73" xfId="0" applyFont="1" applyFill="1" applyBorder="1" applyAlignment="1">
      <alignment horizontal="center" vertical="center" wrapText="1"/>
    </xf>
    <xf numFmtId="0" fontId="43" fillId="2" borderId="76" xfId="0" applyFont="1" applyFill="1" applyBorder="1" applyAlignment="1">
      <alignment horizontal="center" vertical="center" wrapText="1"/>
    </xf>
    <xf numFmtId="0" fontId="42" fillId="0" borderId="85" xfId="0" applyFont="1" applyBorder="1" applyAlignment="1">
      <alignment horizontal="center" vertical="center" wrapText="1"/>
    </xf>
    <xf numFmtId="0" fontId="42" fillId="0" borderId="8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70"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1" xfId="0" applyFont="1" applyBorder="1" applyAlignment="1">
      <alignment horizontal="center" vertical="center" wrapText="1"/>
    </xf>
    <xf numFmtId="0" fontId="40" fillId="6" borderId="56" xfId="0" applyFont="1" applyFill="1" applyBorder="1" applyAlignment="1">
      <alignment horizontal="center" vertical="center" textRotation="90" wrapText="1"/>
    </xf>
    <xf numFmtId="0" fontId="40" fillId="6" borderId="57" xfId="0" applyFont="1" applyFill="1" applyBorder="1" applyAlignment="1">
      <alignment horizontal="center" vertical="center" textRotation="90" wrapText="1"/>
    </xf>
    <xf numFmtId="0" fontId="40" fillId="6" borderId="58" xfId="0" applyFont="1" applyFill="1" applyBorder="1" applyAlignment="1">
      <alignment horizontal="center" vertical="center" textRotation="90" wrapText="1"/>
    </xf>
    <xf numFmtId="0" fontId="40" fillId="6" borderId="15" xfId="0" applyFont="1" applyFill="1" applyBorder="1" applyAlignment="1">
      <alignment horizontal="center" vertical="center" textRotation="90" wrapText="1"/>
    </xf>
    <xf numFmtId="0" fontId="40" fillId="6" borderId="18" xfId="0" applyFont="1" applyFill="1" applyBorder="1" applyAlignment="1">
      <alignment horizontal="center" vertical="center" textRotation="90" wrapText="1"/>
    </xf>
    <xf numFmtId="0" fontId="40" fillId="6" borderId="20" xfId="0" applyFont="1" applyFill="1" applyBorder="1" applyAlignment="1">
      <alignment horizontal="center" vertical="center" textRotation="90" wrapText="1"/>
    </xf>
    <xf numFmtId="0" fontId="21" fillId="6" borderId="56" xfId="0" applyFont="1" applyFill="1" applyBorder="1" applyAlignment="1">
      <alignment horizontal="center" vertical="center" textRotation="90" wrapText="1"/>
    </xf>
    <xf numFmtId="0" fontId="21" fillId="6" borderId="57" xfId="0" applyFont="1" applyFill="1" applyBorder="1" applyAlignment="1">
      <alignment horizontal="center" vertical="center" textRotation="90" wrapText="1"/>
    </xf>
    <xf numFmtId="0" fontId="21" fillId="6" borderId="58" xfId="0" applyFont="1" applyFill="1" applyBorder="1" applyAlignment="1">
      <alignment horizontal="center" vertical="center" textRotation="90" wrapText="1"/>
    </xf>
    <xf numFmtId="0" fontId="22" fillId="2" borderId="66"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3" fillId="0" borderId="49"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81" xfId="0" applyFont="1" applyBorder="1" applyAlignment="1">
      <alignment horizontal="center" vertical="center" wrapText="1"/>
    </xf>
    <xf numFmtId="0" fontId="41" fillId="2" borderId="66"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2" borderId="61"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52"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2" fillId="0" borderId="81" xfId="0" applyFont="1" applyBorder="1" applyAlignment="1">
      <alignment horizontal="center" vertical="center" wrapText="1"/>
    </xf>
    <xf numFmtId="0" fontId="22" fillId="2" borderId="64"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35" xfId="0" applyNumberFormat="1" applyFont="1" applyBorder="1" applyAlignment="1">
      <alignment horizontal="center" vertical="center" wrapText="1"/>
    </xf>
    <xf numFmtId="14" fontId="13" fillId="0" borderId="52" xfId="0" applyNumberFormat="1" applyFont="1" applyBorder="1" applyAlignment="1">
      <alignment horizontal="center"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32" xfId="0" applyFont="1" applyBorder="1" applyAlignment="1">
      <alignment horizontal="left" vertical="center" wrapText="1"/>
    </xf>
    <xf numFmtId="0" fontId="27" fillId="0" borderId="14" xfId="0" applyFont="1" applyBorder="1" applyAlignment="1">
      <alignment horizontal="left" vertical="center" wrapText="1"/>
    </xf>
    <xf numFmtId="0" fontId="27" fillId="0" borderId="33" xfId="0" applyFont="1" applyBorder="1" applyAlignment="1">
      <alignment horizontal="left" vertical="center" wrapText="1"/>
    </xf>
    <xf numFmtId="0" fontId="39" fillId="0" borderId="71" xfId="1" applyFont="1" applyBorder="1" applyAlignment="1">
      <alignment horizontal="center" vertical="center" wrapText="1"/>
    </xf>
    <xf numFmtId="0" fontId="39" fillId="0" borderId="25" xfId="1" applyFont="1" applyBorder="1" applyAlignment="1">
      <alignment horizontal="center" vertical="center" wrapText="1"/>
    </xf>
    <xf numFmtId="0" fontId="39" fillId="0" borderId="20" xfId="1" applyFont="1" applyBorder="1" applyAlignment="1">
      <alignment horizontal="center" vertical="center" wrapText="1"/>
    </xf>
    <xf numFmtId="0" fontId="39" fillId="0" borderId="21" xfId="1" applyFont="1" applyBorder="1" applyAlignment="1">
      <alignment horizontal="center" vertical="center" wrapText="1"/>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4" xfId="0" applyFont="1" applyBorder="1" applyAlignment="1">
      <alignment horizontal="center" vertical="center"/>
    </xf>
    <xf numFmtId="0" fontId="10" fillId="0" borderId="33" xfId="0" applyFont="1" applyBorder="1" applyAlignment="1">
      <alignment horizontal="center" vertical="center"/>
    </xf>
    <xf numFmtId="0" fontId="40" fillId="6" borderId="53" xfId="0" applyFont="1" applyFill="1" applyBorder="1" applyAlignment="1">
      <alignment horizontal="center" vertical="center" wrapText="1"/>
    </xf>
    <xf numFmtId="0" fontId="40" fillId="6" borderId="54" xfId="0" applyFont="1" applyFill="1" applyBorder="1" applyAlignment="1">
      <alignment horizontal="center" vertical="center" wrapText="1"/>
    </xf>
    <xf numFmtId="0" fontId="40" fillId="6" borderId="55" xfId="0" applyFont="1" applyFill="1" applyBorder="1" applyAlignment="1">
      <alignment horizontal="center" vertical="center" wrapText="1"/>
    </xf>
    <xf numFmtId="0" fontId="41" fillId="11" borderId="74" xfId="0" applyFont="1" applyFill="1" applyBorder="1" applyAlignment="1">
      <alignment horizontal="center" vertical="center" wrapText="1"/>
    </xf>
    <xf numFmtId="0" fontId="41" fillId="11" borderId="75" xfId="0" applyFont="1" applyFill="1" applyBorder="1" applyAlignment="1">
      <alignment horizontal="center" vertical="center" wrapText="1"/>
    </xf>
    <xf numFmtId="0" fontId="43" fillId="2" borderId="65" xfId="0" applyFont="1" applyFill="1" applyBorder="1" applyAlignment="1">
      <alignment horizontal="center" vertical="center" wrapText="1"/>
    </xf>
    <xf numFmtId="0" fontId="43" fillId="2" borderId="51" xfId="0" applyFont="1" applyFill="1" applyBorder="1" applyAlignment="1">
      <alignment horizontal="center" vertical="center" wrapText="1"/>
    </xf>
    <xf numFmtId="0" fontId="43" fillId="2" borderId="52"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70" xfId="0" applyFont="1" applyFill="1" applyBorder="1" applyAlignment="1">
      <alignment horizontal="center" vertical="center" wrapText="1"/>
    </xf>
    <xf numFmtId="0" fontId="42" fillId="0" borderId="78" xfId="0" applyFont="1" applyBorder="1" applyAlignment="1">
      <alignment horizontal="center" vertical="center" wrapText="1"/>
    </xf>
    <xf numFmtId="0" fontId="42" fillId="0" borderId="79"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66" xfId="0" applyFont="1" applyBorder="1" applyAlignment="1">
      <alignment horizontal="center" vertical="center" wrapText="1"/>
    </xf>
    <xf numFmtId="0" fontId="40" fillId="6" borderId="9" xfId="0" applyFont="1" applyFill="1" applyBorder="1" applyAlignment="1">
      <alignment horizontal="center" vertical="center" textRotation="90" wrapText="1"/>
    </xf>
    <xf numFmtId="0" fontId="40" fillId="6" borderId="10" xfId="0" applyFont="1" applyFill="1" applyBorder="1" applyAlignment="1">
      <alignment horizontal="center" vertical="center" textRotation="90" wrapText="1"/>
    </xf>
    <xf numFmtId="0" fontId="40" fillId="6" borderId="11" xfId="0" applyFont="1" applyFill="1" applyBorder="1" applyAlignment="1">
      <alignment horizontal="center" vertical="center" textRotation="90" wrapText="1"/>
    </xf>
    <xf numFmtId="0" fontId="40" fillId="6" borderId="8" xfId="0" applyFont="1" applyFill="1" applyBorder="1" applyAlignment="1">
      <alignment horizontal="center" vertical="center" textRotation="90" wrapText="1"/>
    </xf>
    <xf numFmtId="0" fontId="40" fillId="6" borderId="31" xfId="0" applyFont="1" applyFill="1" applyBorder="1" applyAlignment="1">
      <alignment horizontal="center" vertical="center" textRotation="90" wrapText="1"/>
    </xf>
    <xf numFmtId="0" fontId="40" fillId="6" borderId="38" xfId="0" applyFont="1" applyFill="1" applyBorder="1" applyAlignment="1">
      <alignment horizontal="center" vertical="center" textRotation="90" wrapText="1"/>
    </xf>
    <xf numFmtId="0" fontId="42" fillId="0" borderId="39" xfId="0" applyFont="1" applyBorder="1" applyAlignment="1">
      <alignment horizontal="left" vertical="center" wrapText="1"/>
    </xf>
    <xf numFmtId="0" fontId="42" fillId="0" borderId="60" xfId="0" applyFont="1" applyBorder="1" applyAlignment="1">
      <alignment horizontal="left" vertical="center" wrapText="1"/>
    </xf>
    <xf numFmtId="0" fontId="42" fillId="0" borderId="61" xfId="0" applyFont="1" applyBorder="1" applyAlignment="1">
      <alignment horizontal="left" vertical="center" wrapText="1"/>
    </xf>
    <xf numFmtId="0" fontId="40" fillId="6" borderId="17" xfId="0" applyFont="1" applyFill="1" applyBorder="1" applyAlignment="1">
      <alignment horizontal="center" vertical="center" textRotation="90" wrapText="1"/>
    </xf>
    <xf numFmtId="0" fontId="40" fillId="6" borderId="19" xfId="0" applyFont="1" applyFill="1" applyBorder="1" applyAlignment="1">
      <alignment horizontal="center" vertical="center" textRotation="90" wrapText="1"/>
    </xf>
    <xf numFmtId="0" fontId="40" fillId="6" borderId="22" xfId="0" applyFont="1" applyFill="1" applyBorder="1" applyAlignment="1">
      <alignment horizontal="center" vertical="center" textRotation="90" wrapText="1"/>
    </xf>
    <xf numFmtId="0" fontId="23" fillId="0" borderId="66" xfId="0" applyFont="1" applyBorder="1" applyAlignment="1">
      <alignment horizontal="center" vertical="center" wrapText="1"/>
    </xf>
    <xf numFmtId="0" fontId="23" fillId="0" borderId="63" xfId="0" applyFont="1" applyBorder="1" applyAlignment="1">
      <alignment horizontal="center" vertical="center" wrapText="1"/>
    </xf>
    <xf numFmtId="0" fontId="2" fillId="2" borderId="8" xfId="1" applyFont="1" applyFill="1" applyBorder="1" applyAlignment="1" applyProtection="1">
      <alignment horizontal="center" vertical="center" wrapText="1"/>
      <protection hidden="1"/>
    </xf>
    <xf numFmtId="0" fontId="2" fillId="2" borderId="31" xfId="1" applyFont="1" applyFill="1" applyBorder="1" applyAlignment="1" applyProtection="1">
      <alignment horizontal="center" vertical="center" wrapText="1"/>
      <protection hidden="1"/>
    </xf>
    <xf numFmtId="0" fontId="2" fillId="2" borderId="38" xfId="1" applyFont="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0" fontId="1" fillId="2" borderId="31" xfId="1" applyFill="1" applyBorder="1" applyAlignment="1" applyProtection="1">
      <alignment horizontal="center" vertical="center" wrapText="1"/>
      <protection hidden="1"/>
    </xf>
    <xf numFmtId="0" fontId="1" fillId="2" borderId="38" xfId="1" applyFill="1" applyBorder="1" applyAlignment="1" applyProtection="1">
      <alignment horizontal="center" vertical="center" wrapText="1"/>
      <protection hidden="1"/>
    </xf>
    <xf numFmtId="0" fontId="47" fillId="4" borderId="7" xfId="1" applyFont="1" applyFill="1" applyBorder="1" applyAlignment="1">
      <alignment horizontal="center" vertical="center" wrapText="1"/>
    </xf>
    <xf numFmtId="0" fontId="47" fillId="4" borderId="13" xfId="1" applyFont="1" applyFill="1" applyBorder="1" applyAlignment="1">
      <alignment horizontal="center" vertical="center" wrapText="1"/>
    </xf>
    <xf numFmtId="0" fontId="13" fillId="2" borderId="8" xfId="1" applyFont="1" applyFill="1" applyBorder="1" applyAlignment="1" applyProtection="1">
      <alignment horizontal="center" vertical="center" wrapText="1"/>
      <protection hidden="1"/>
    </xf>
    <xf numFmtId="0" fontId="13" fillId="2" borderId="31" xfId="1" applyFont="1" applyFill="1" applyBorder="1" applyAlignment="1" applyProtection="1">
      <alignment horizontal="center" vertical="center" wrapText="1"/>
      <protection hidden="1"/>
    </xf>
    <xf numFmtId="0" fontId="13" fillId="2" borderId="38" xfId="1" applyFont="1" applyFill="1" applyBorder="1" applyAlignment="1" applyProtection="1">
      <alignment horizontal="center" vertical="center" wrapText="1"/>
      <protection hidden="1"/>
    </xf>
    <xf numFmtId="9" fontId="13" fillId="2" borderId="48" xfId="1" applyNumberFormat="1" applyFont="1" applyFill="1" applyBorder="1" applyAlignment="1" applyProtection="1">
      <alignment horizontal="center" vertical="center" wrapText="1"/>
      <protection hidden="1"/>
    </xf>
    <xf numFmtId="9" fontId="13" fillId="2" borderId="29" xfId="1" applyNumberFormat="1" applyFont="1" applyFill="1" applyBorder="1" applyAlignment="1" applyProtection="1">
      <alignment horizontal="center" vertical="center" wrapText="1"/>
      <protection hidden="1"/>
    </xf>
    <xf numFmtId="9" fontId="13" fillId="2" borderId="27" xfId="1" applyNumberFormat="1" applyFont="1" applyFill="1" applyBorder="1" applyAlignment="1" applyProtection="1">
      <alignment horizontal="center" vertical="center" wrapText="1"/>
      <protection hidden="1"/>
    </xf>
    <xf numFmtId="9" fontId="2" fillId="2" borderId="8" xfId="1" applyNumberFormat="1" applyFont="1" applyFill="1" applyBorder="1" applyAlignment="1" applyProtection="1">
      <alignment horizontal="center" vertical="center" wrapText="1"/>
      <protection hidden="1"/>
    </xf>
    <xf numFmtId="9" fontId="2" fillId="2" borderId="31" xfId="1" applyNumberFormat="1" applyFont="1" applyFill="1" applyBorder="1" applyAlignment="1" applyProtection="1">
      <alignment horizontal="center" vertical="center" wrapText="1"/>
      <protection hidden="1"/>
    </xf>
    <xf numFmtId="9" fontId="2" fillId="2" borderId="38" xfId="1" applyNumberFormat="1" applyFont="1" applyFill="1" applyBorder="1" applyAlignment="1" applyProtection="1">
      <alignment horizontal="center" vertical="center" wrapText="1"/>
      <protection hidden="1"/>
    </xf>
    <xf numFmtId="0" fontId="13" fillId="0" borderId="34" xfId="0" applyFont="1" applyBorder="1" applyAlignment="1">
      <alignment horizontal="center" vertical="center" wrapText="1"/>
    </xf>
    <xf numFmtId="0" fontId="47" fillId="3" borderId="3" xfId="1" applyFont="1" applyFill="1" applyBorder="1" applyAlignment="1">
      <alignment horizontal="center" vertical="center" wrapText="1"/>
    </xf>
    <xf numFmtId="0" fontId="47" fillId="3" borderId="12" xfId="1" applyFont="1" applyFill="1" applyBorder="1" applyAlignment="1">
      <alignment horizontal="center" vertical="center" wrapText="1"/>
    </xf>
    <xf numFmtId="0" fontId="47" fillId="4" borderId="3" xfId="1" applyFont="1" applyFill="1" applyBorder="1" applyAlignment="1">
      <alignment horizontal="center" vertical="center" wrapText="1"/>
    </xf>
    <xf numFmtId="0" fontId="47" fillId="4" borderId="12" xfId="1" applyFont="1" applyFill="1" applyBorder="1" applyAlignment="1">
      <alignment horizontal="center" vertical="center" wrapText="1"/>
    </xf>
    <xf numFmtId="0" fontId="47" fillId="12" borderId="2" xfId="1" applyFont="1" applyFill="1" applyBorder="1" applyAlignment="1">
      <alignment horizontal="center" vertical="center" wrapText="1"/>
    </xf>
    <xf numFmtId="0" fontId="47" fillId="12" borderId="23" xfId="1" applyFont="1" applyFill="1" applyBorder="1" applyAlignment="1">
      <alignment horizontal="center" vertical="center" wrapText="1"/>
    </xf>
    <xf numFmtId="0" fontId="47" fillId="12" borderId="8" xfId="1" applyFont="1" applyFill="1" applyBorder="1" applyAlignment="1">
      <alignment horizontal="center" vertical="center" wrapText="1"/>
    </xf>
    <xf numFmtId="0" fontId="47" fillId="12" borderId="38" xfId="1" applyFont="1" applyFill="1" applyBorder="1" applyAlignment="1">
      <alignment horizontal="center" vertical="center" wrapText="1"/>
    </xf>
    <xf numFmtId="0" fontId="47" fillId="12" borderId="3" xfId="1" applyFont="1" applyFill="1" applyBorder="1" applyAlignment="1">
      <alignment horizontal="center" vertical="center" wrapText="1"/>
    </xf>
    <xf numFmtId="0" fontId="47" fillId="12" borderId="12" xfId="1" applyFont="1" applyFill="1" applyBorder="1" applyAlignment="1">
      <alignment horizontal="center" vertical="center" wrapText="1"/>
    </xf>
    <xf numFmtId="0" fontId="47" fillId="4" borderId="8" xfId="1" applyFont="1" applyFill="1" applyBorder="1" applyAlignment="1">
      <alignment horizontal="center" vertical="center" wrapText="1"/>
    </xf>
    <xf numFmtId="0" fontId="47" fillId="4" borderId="38" xfId="1" applyFont="1" applyFill="1" applyBorder="1" applyAlignment="1">
      <alignment horizontal="center" vertical="center" wrapText="1"/>
    </xf>
    <xf numFmtId="0" fontId="11" fillId="0" borderId="8" xfId="1" applyFont="1" applyBorder="1" applyAlignment="1" applyProtection="1">
      <alignment horizontal="center" vertical="center" wrapText="1"/>
      <protection locked="0"/>
    </xf>
    <xf numFmtId="0" fontId="11" fillId="0" borderId="31" xfId="1" applyFont="1" applyBorder="1" applyAlignment="1" applyProtection="1">
      <alignment horizontal="center" vertical="center" wrapText="1"/>
      <protection locked="0"/>
    </xf>
    <xf numFmtId="0" fontId="11" fillId="0" borderId="38" xfId="1" applyFont="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31" xfId="1" applyFont="1" applyFill="1" applyBorder="1" applyAlignment="1" applyProtection="1">
      <alignment horizontal="center" vertical="center" wrapText="1"/>
      <protection locked="0"/>
    </xf>
    <xf numFmtId="0" fontId="11" fillId="2" borderId="38"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3" fillId="2" borderId="31" xfId="1" applyFont="1" applyFill="1" applyBorder="1" applyAlignment="1" applyProtection="1">
      <alignment horizontal="center" vertical="center" wrapText="1"/>
      <protection locked="0"/>
    </xf>
    <xf numFmtId="0" fontId="13" fillId="2" borderId="38" xfId="1" applyFont="1" applyFill="1" applyBorder="1" applyAlignment="1" applyProtection="1">
      <alignment horizontal="center" vertical="center" wrapText="1"/>
      <protection locked="0"/>
    </xf>
    <xf numFmtId="0" fontId="41" fillId="0" borderId="9" xfId="1" applyFont="1" applyBorder="1" applyAlignment="1" applyProtection="1">
      <alignment horizontal="center" vertical="center" wrapText="1"/>
      <protection locked="0"/>
    </xf>
    <xf numFmtId="0" fontId="41" fillId="0" borderId="10" xfId="1" applyFont="1" applyBorder="1" applyAlignment="1" applyProtection="1">
      <alignment horizontal="center" vertical="center" wrapText="1"/>
      <protection locked="0"/>
    </xf>
    <xf numFmtId="0" fontId="41" fillId="0" borderId="11"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2" borderId="8" xfId="1" applyFont="1" applyFill="1" applyBorder="1" applyAlignment="1" applyProtection="1">
      <alignment horizontal="center" vertical="center" wrapText="1"/>
      <protection locked="0"/>
    </xf>
    <xf numFmtId="0" fontId="2" fillId="2" borderId="31" xfId="1" applyFont="1" applyFill="1" applyBorder="1" applyAlignment="1" applyProtection="1">
      <alignment horizontal="center" vertical="center" wrapText="1"/>
      <protection locked="0"/>
    </xf>
    <xf numFmtId="0" fontId="2" fillId="2" borderId="38"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left" vertical="center" wrapText="1"/>
      <protection locked="0"/>
    </xf>
    <xf numFmtId="0" fontId="13" fillId="2" borderId="31" xfId="1" applyFont="1" applyFill="1" applyBorder="1" applyAlignment="1" applyProtection="1">
      <alignment horizontal="left" vertical="center" wrapText="1"/>
      <protection locked="0"/>
    </xf>
    <xf numFmtId="0" fontId="13" fillId="2" borderId="38" xfId="1" applyFont="1" applyFill="1" applyBorder="1" applyAlignment="1" applyProtection="1">
      <alignment horizontal="left" vertical="center" wrapText="1"/>
      <protection locked="0"/>
    </xf>
    <xf numFmtId="0" fontId="2" fillId="0" borderId="8" xfId="1" applyFont="1" applyBorder="1" applyAlignment="1" applyProtection="1">
      <alignment horizontal="center" vertical="center" wrapText="1"/>
      <protection locked="0"/>
    </xf>
    <xf numFmtId="0" fontId="2" fillId="0" borderId="31" xfId="1" applyFont="1" applyBorder="1" applyAlignment="1" applyProtection="1">
      <alignment horizontal="center" vertical="center" wrapText="1"/>
      <protection locked="0"/>
    </xf>
    <xf numFmtId="0" fontId="2" fillId="0" borderId="38" xfId="1" applyFont="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31" xfId="1" applyFill="1" applyBorder="1" applyAlignment="1" applyProtection="1">
      <alignment horizontal="center" vertical="center" wrapText="1"/>
      <protection locked="0"/>
    </xf>
    <xf numFmtId="0" fontId="1" fillId="2" borderId="38" xfId="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31" xfId="1" applyFont="1" applyFill="1" applyBorder="1" applyAlignment="1" applyProtection="1">
      <alignment horizontal="center" vertical="center" wrapText="1"/>
      <protection locked="0"/>
    </xf>
    <xf numFmtId="0" fontId="1" fillId="2" borderId="38" xfId="1" applyFont="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1" fillId="2" borderId="31" xfId="1" applyFont="1" applyFill="1" applyBorder="1" applyAlignment="1" applyProtection="1">
      <alignment horizontal="center" vertical="center" wrapText="1"/>
      <protection hidden="1"/>
    </xf>
    <xf numFmtId="0" fontId="1" fillId="2" borderId="38" xfId="1" applyFont="1" applyFill="1" applyBorder="1" applyAlignment="1" applyProtection="1">
      <alignment horizontal="center" vertical="center" wrapText="1"/>
      <protection hidden="1"/>
    </xf>
    <xf numFmtId="0" fontId="2" fillId="0" borderId="9"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0" fontId="2" fillId="0" borderId="11" xfId="1" applyFont="1" applyFill="1"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48" fillId="0" borderId="13" xfId="0" applyFont="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8" fillId="0" borderId="69" xfId="0" applyFont="1" applyBorder="1" applyAlignment="1" applyProtection="1">
      <alignment horizontal="center" vertical="center" wrapText="1"/>
      <protection locked="0"/>
    </xf>
    <xf numFmtId="9" fontId="1" fillId="2" borderId="8" xfId="1" applyNumberFormat="1" applyFont="1" applyFill="1" applyBorder="1" applyAlignment="1" applyProtection="1">
      <alignment horizontal="center" vertical="center" wrapText="1"/>
      <protection hidden="1"/>
    </xf>
    <xf numFmtId="9" fontId="1" fillId="2" borderId="31" xfId="1" applyNumberFormat="1" applyFont="1" applyFill="1" applyBorder="1" applyAlignment="1" applyProtection="1">
      <alignment horizontal="center" vertical="center" wrapText="1"/>
      <protection hidden="1"/>
    </xf>
    <xf numFmtId="9" fontId="1" fillId="2" borderId="38" xfId="1" applyNumberFormat="1" applyFont="1" applyFill="1" applyBorder="1" applyAlignment="1" applyProtection="1">
      <alignment horizontal="center" vertical="center" wrapText="1"/>
      <protection hidden="1"/>
    </xf>
    <xf numFmtId="14" fontId="13" fillId="0" borderId="34" xfId="0" applyNumberFormat="1" applyFont="1" applyBorder="1" applyAlignment="1">
      <alignment horizontal="center" vertical="center" wrapText="1"/>
    </xf>
    <xf numFmtId="0" fontId="10" fillId="0" borderId="3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wrapText="1"/>
      <protection hidden="1"/>
    </xf>
    <xf numFmtId="49" fontId="5" fillId="0" borderId="1" xfId="0" applyNumberFormat="1"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3" xfId="0" applyFont="1" applyBorder="1" applyAlignment="1">
      <alignment horizontal="center" vertical="center" wrapText="1"/>
    </xf>
    <xf numFmtId="9" fontId="16" fillId="10" borderId="45" xfId="0" applyNumberFormat="1" applyFont="1" applyFill="1" applyBorder="1" applyAlignment="1" applyProtection="1">
      <alignment horizontal="center" vertical="center"/>
      <protection hidden="1"/>
    </xf>
    <xf numFmtId="0" fontId="16" fillId="10" borderId="46" xfId="0" applyFont="1" applyFill="1" applyBorder="1" applyAlignment="1" applyProtection="1">
      <alignment horizontal="center" vertical="center"/>
      <protection hidden="1"/>
    </xf>
    <xf numFmtId="0" fontId="16" fillId="10" borderId="47" xfId="0" applyFont="1" applyFill="1" applyBorder="1" applyAlignment="1" applyProtection="1">
      <alignment horizontal="center" vertical="center"/>
      <protection hidden="1"/>
    </xf>
    <xf numFmtId="9" fontId="16" fillId="9" borderId="45" xfId="0" applyNumberFormat="1" applyFont="1" applyFill="1" applyBorder="1" applyAlignment="1" applyProtection="1">
      <alignment horizontal="center" vertical="center"/>
      <protection hidden="1"/>
    </xf>
    <xf numFmtId="0" fontId="16" fillId="9" borderId="46" xfId="0" applyFont="1" applyFill="1" applyBorder="1" applyAlignment="1" applyProtection="1">
      <alignment horizontal="center" vertical="center"/>
      <protection hidden="1"/>
    </xf>
    <xf numFmtId="0" fontId="16" fillId="9" borderId="47" xfId="0" applyFont="1" applyFill="1" applyBorder="1" applyAlignment="1" applyProtection="1">
      <alignment horizontal="center" vertical="center"/>
      <protection hidden="1"/>
    </xf>
    <xf numFmtId="9" fontId="16" fillId="8" borderId="45" xfId="0" applyNumberFormat="1" applyFont="1" applyFill="1" applyBorder="1" applyAlignment="1" applyProtection="1">
      <alignment horizontal="center" vertical="center"/>
      <protection hidden="1"/>
    </xf>
    <xf numFmtId="0" fontId="16" fillId="8" borderId="46" xfId="0" applyFont="1" applyFill="1" applyBorder="1" applyAlignment="1" applyProtection="1">
      <alignment horizontal="center" vertical="center"/>
      <protection hidden="1"/>
    </xf>
    <xf numFmtId="0" fontId="16" fillId="8" borderId="47" xfId="0"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9" fontId="16" fillId="7" borderId="45" xfId="0" applyNumberFormat="1" applyFont="1" applyFill="1" applyBorder="1" applyAlignment="1" applyProtection="1">
      <alignment horizontal="center" vertical="center"/>
      <protection hidden="1"/>
    </xf>
    <xf numFmtId="0" fontId="16" fillId="7" borderId="46" xfId="0" applyFont="1" applyFill="1" applyBorder="1" applyAlignment="1" applyProtection="1">
      <alignment horizontal="center" vertical="center"/>
      <protection hidden="1"/>
    </xf>
    <xf numFmtId="0" fontId="16" fillId="7" borderId="47" xfId="0"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8" fillId="2" borderId="18" xfId="0" applyFont="1" applyFill="1" applyBorder="1" applyAlignment="1">
      <alignment horizontal="center" vertical="center" textRotation="90"/>
    </xf>
    <xf numFmtId="0" fontId="7" fillId="2" borderId="18" xfId="0" applyFont="1" applyFill="1" applyBorder="1" applyAlignment="1">
      <alignment horizontal="center"/>
    </xf>
    <xf numFmtId="0" fontId="7" fillId="2" borderId="0" xfId="0" applyFont="1" applyFill="1" applyBorder="1" applyAlignment="1">
      <alignment horizontal="center"/>
    </xf>
    <xf numFmtId="0" fontId="7" fillId="2" borderId="19" xfId="0" applyFont="1" applyFill="1" applyBorder="1" applyAlignment="1">
      <alignment horizontal="center"/>
    </xf>
    <xf numFmtId="0" fontId="6" fillId="2" borderId="0" xfId="0" applyFont="1" applyFill="1" applyBorder="1" applyAlignment="1">
      <alignment horizontal="center"/>
    </xf>
    <xf numFmtId="9" fontId="16" fillId="7" borderId="43" xfId="0" applyNumberFormat="1" applyFont="1" applyFill="1" applyBorder="1" applyAlignment="1" applyProtection="1">
      <alignment horizontal="center" vertical="center"/>
      <protection hidden="1"/>
    </xf>
    <xf numFmtId="0" fontId="16" fillId="7" borderId="0" xfId="0" applyFont="1" applyFill="1" applyBorder="1" applyAlignment="1" applyProtection="1">
      <alignment horizontal="center" vertical="center"/>
      <protection hidden="1"/>
    </xf>
    <xf numFmtId="9" fontId="16" fillId="9" borderId="46" xfId="0" applyNumberFormat="1" applyFont="1" applyFill="1" applyBorder="1" applyAlignment="1" applyProtection="1">
      <alignment horizontal="center" vertical="center"/>
      <protection hidden="1"/>
    </xf>
    <xf numFmtId="0" fontId="16" fillId="7" borderId="44" xfId="0" applyFont="1" applyFill="1" applyBorder="1" applyAlignment="1" applyProtection="1">
      <alignment horizontal="center" vertical="center"/>
      <protection hidden="1"/>
    </xf>
    <xf numFmtId="9" fontId="16" fillId="8" borderId="43" xfId="0" applyNumberFormat="1" applyFont="1" applyFill="1" applyBorder="1" applyAlignment="1" applyProtection="1">
      <alignment horizontal="center" vertical="center"/>
      <protection hidden="1"/>
    </xf>
    <xf numFmtId="0" fontId="16" fillId="8" borderId="0" xfId="0" applyFont="1" applyFill="1" applyBorder="1" applyAlignment="1" applyProtection="1">
      <alignment horizontal="center" vertical="center"/>
      <protection hidden="1"/>
    </xf>
    <xf numFmtId="0" fontId="16" fillId="8" borderId="44" xfId="0" applyFont="1" applyFill="1" applyBorder="1" applyAlignment="1" applyProtection="1">
      <alignment horizontal="center" vertical="center"/>
      <protection hidden="1"/>
    </xf>
    <xf numFmtId="9" fontId="16" fillId="9" borderId="43" xfId="0" applyNumberFormat="1" applyFont="1" applyFill="1" applyBorder="1" applyAlignment="1" applyProtection="1">
      <alignment horizontal="center" vertical="center"/>
      <protection hidden="1"/>
    </xf>
    <xf numFmtId="0" fontId="16" fillId="9" borderId="0" xfId="0" applyFont="1" applyFill="1" applyBorder="1" applyAlignment="1" applyProtection="1">
      <alignment horizontal="center" vertical="center"/>
      <protection hidden="1"/>
    </xf>
    <xf numFmtId="0" fontId="16" fillId="9" borderId="44" xfId="0" applyFont="1" applyFill="1" applyBorder="1" applyAlignment="1" applyProtection="1">
      <alignment horizontal="center" vertical="center"/>
      <protection hidden="1"/>
    </xf>
    <xf numFmtId="9" fontId="16" fillId="10" borderId="0" xfId="0" applyNumberFormat="1" applyFont="1" applyFill="1" applyBorder="1" applyAlignment="1" applyProtection="1">
      <alignment horizontal="center" vertical="center"/>
      <protection hidden="1"/>
    </xf>
    <xf numFmtId="0" fontId="16" fillId="10" borderId="0" xfId="0" applyFont="1" applyFill="1" applyBorder="1" applyAlignment="1" applyProtection="1">
      <alignment horizontal="center" vertical="center"/>
      <protection hidden="1"/>
    </xf>
    <xf numFmtId="0" fontId="16" fillId="10" borderId="44" xfId="0" applyFont="1" applyFill="1" applyBorder="1" applyAlignment="1" applyProtection="1">
      <alignment horizontal="center" vertical="center"/>
      <protection hidden="1"/>
    </xf>
    <xf numFmtId="0" fontId="17" fillId="2" borderId="1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9"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3" fillId="0" borderId="1" xfId="0" applyFont="1" applyBorder="1" applyAlignment="1">
      <alignment horizontal="left" vertical="center" wrapText="1"/>
    </xf>
    <xf numFmtId="0" fontId="18" fillId="6" borderId="34"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8" fillId="6" borderId="4"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31" xfId="0" applyNumberFormat="1"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0" fillId="0" borderId="34" xfId="0" applyBorder="1" applyAlignment="1" applyProtection="1">
      <alignment horizontal="left" vertical="center" wrapText="1"/>
      <protection hidden="1"/>
    </xf>
    <xf numFmtId="0" fontId="0" fillId="0" borderId="3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18" fillId="6" borderId="1" xfId="0" applyFont="1" applyFill="1" applyBorder="1" applyAlignment="1">
      <alignment horizontal="center" vertical="center" wrapText="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30" xfId="0" applyBorder="1" applyAlignment="1" applyProtection="1">
      <alignment horizontal="center" vertical="center" wrapText="1"/>
      <protection locked="0"/>
    </xf>
    <xf numFmtId="0" fontId="0" fillId="0" borderId="8" xfId="0" applyBorder="1" applyAlignment="1" applyProtection="1">
      <alignment horizontal="left" vertical="center" wrapText="1"/>
      <protection hidden="1"/>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12" xfId="0" applyBorder="1" applyAlignment="1" applyProtection="1">
      <alignment horizontal="left" vertical="center" wrapText="1"/>
      <protection hidden="1"/>
    </xf>
    <xf numFmtId="0" fontId="0" fillId="0" borderId="24" xfId="0" applyBorder="1" applyAlignment="1" applyProtection="1">
      <alignment horizontal="center" vertical="center" wrapText="1"/>
      <protection locked="0"/>
    </xf>
    <xf numFmtId="0" fontId="0" fillId="0" borderId="38" xfId="0" applyBorder="1" applyAlignment="1" applyProtection="1">
      <alignment horizontal="left" vertical="center" wrapText="1"/>
      <protection hidden="1"/>
    </xf>
    <xf numFmtId="9" fontId="0" fillId="0" borderId="3"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9" fontId="0" fillId="0" borderId="6" xfId="0" applyNumberFormat="1" applyBorder="1" applyAlignment="1" applyProtection="1">
      <alignment horizontal="center" vertical="center" wrapText="1"/>
      <protection hidden="1"/>
    </xf>
    <xf numFmtId="0" fontId="0" fillId="0" borderId="37" xfId="0" applyBorder="1" applyAlignment="1">
      <alignment horizontal="center" vertical="center"/>
    </xf>
    <xf numFmtId="0" fontId="0" fillId="0" borderId="6" xfId="0" applyBorder="1" applyAlignment="1" applyProtection="1">
      <alignment horizontal="center" vertical="center" wrapText="1"/>
      <protection hidden="1"/>
    </xf>
    <xf numFmtId="0" fontId="0" fillId="0" borderId="8" xfId="0" applyBorder="1" applyAlignment="1" applyProtection="1">
      <alignment horizontal="center" vertical="center"/>
      <protection locked="0"/>
    </xf>
    <xf numFmtId="0" fontId="6" fillId="0" borderId="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9" fontId="0" fillId="0" borderId="8" xfId="5" applyFont="1" applyBorder="1" applyAlignment="1" applyProtection="1">
      <alignment horizontal="center" vertical="center"/>
      <protection locked="0"/>
    </xf>
    <xf numFmtId="9" fontId="0" fillId="0" borderId="31" xfId="5" applyFont="1" applyBorder="1" applyAlignment="1" applyProtection="1">
      <alignment horizontal="center" vertical="center"/>
      <protection locked="0"/>
    </xf>
    <xf numFmtId="9" fontId="0" fillId="0" borderId="6" xfId="5" applyFont="1" applyBorder="1" applyAlignment="1" applyProtection="1">
      <alignment horizontal="center" vertical="center"/>
      <protection locked="0"/>
    </xf>
    <xf numFmtId="9" fontId="0" fillId="0" borderId="34" xfId="5" applyFont="1" applyBorder="1" applyAlignment="1" applyProtection="1">
      <alignment horizontal="center" vertical="center"/>
      <protection locked="0"/>
    </xf>
    <xf numFmtId="9" fontId="0" fillId="0" borderId="38" xfId="5" applyFont="1" applyBorder="1" applyAlignment="1" applyProtection="1">
      <alignment horizontal="center" vertical="center"/>
      <protection locked="0"/>
    </xf>
    <xf numFmtId="0" fontId="18" fillId="6" borderId="7" xfId="0" applyFont="1" applyFill="1" applyBorder="1" applyAlignment="1">
      <alignment horizontal="center" vertical="center"/>
    </xf>
    <xf numFmtId="0" fontId="18" fillId="6" borderId="1" xfId="0" applyFont="1" applyFill="1" applyBorder="1" applyAlignment="1">
      <alignment horizontal="center" wrapText="1"/>
    </xf>
    <xf numFmtId="0" fontId="18" fillId="6" borderId="5" xfId="0" applyFont="1" applyFill="1" applyBorder="1" applyAlignment="1">
      <alignment horizontal="center" vertical="center" wrapText="1"/>
    </xf>
    <xf numFmtId="0" fontId="6" fillId="0" borderId="6"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8" xfId="0" applyNumberFormat="1" applyBorder="1" applyAlignment="1" applyProtection="1">
      <alignment horizontal="center" vertical="center" wrapText="1"/>
      <protection hidden="1"/>
    </xf>
    <xf numFmtId="0" fontId="0" fillId="0" borderId="31" xfId="0" applyNumberFormat="1" applyBorder="1" applyAlignment="1" applyProtection="1">
      <alignment horizontal="center" vertical="center" wrapText="1"/>
      <protection hidden="1"/>
    </xf>
    <xf numFmtId="0" fontId="0" fillId="0" borderId="38" xfId="0" applyNumberForma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9" fontId="0" fillId="0" borderId="12" xfId="0" applyNumberFormat="1" applyBorder="1" applyAlignment="1" applyProtection="1">
      <alignment horizontal="center" vertical="center"/>
      <protection hidden="1"/>
    </xf>
    <xf numFmtId="0" fontId="0" fillId="0" borderId="67" xfId="0" applyBorder="1" applyAlignment="1">
      <alignment horizontal="center" vertical="center" wrapText="1"/>
    </xf>
    <xf numFmtId="0" fontId="0" fillId="0" borderId="91" xfId="0" applyBorder="1" applyAlignment="1">
      <alignment horizontal="center" vertical="center" wrapText="1"/>
    </xf>
    <xf numFmtId="0" fontId="0" fillId="0" borderId="8" xfId="5" applyNumberFormat="1" applyFont="1" applyBorder="1" applyAlignment="1" applyProtection="1">
      <alignment horizontal="center" vertical="center" wrapText="1"/>
      <protection hidden="1"/>
    </xf>
    <xf numFmtId="0" fontId="0" fillId="0" borderId="31" xfId="5" applyNumberFormat="1" applyFont="1" applyBorder="1" applyAlignment="1" applyProtection="1">
      <alignment horizontal="center" vertical="center" wrapText="1"/>
      <protection hidden="1"/>
    </xf>
    <xf numFmtId="0" fontId="0" fillId="0" borderId="38" xfId="5" applyNumberFormat="1" applyFont="1" applyBorder="1" applyAlignment="1" applyProtection="1">
      <alignment horizontal="center" vertical="center" wrapText="1"/>
      <protection hidden="1"/>
    </xf>
    <xf numFmtId="0" fontId="31" fillId="0" borderId="14" xfId="0" applyFont="1" applyBorder="1" applyAlignment="1">
      <alignment horizontal="center" vertical="center"/>
    </xf>
    <xf numFmtId="0" fontId="31" fillId="0" borderId="33" xfId="0" applyFont="1" applyBorder="1" applyAlignment="1">
      <alignment horizontal="center" vertical="center"/>
    </xf>
    <xf numFmtId="0" fontId="0" fillId="13" borderId="18" xfId="0" applyFill="1" applyBorder="1" applyAlignment="1">
      <alignment horizontal="left" vertical="top" wrapText="1"/>
    </xf>
    <xf numFmtId="0" fontId="0" fillId="13" borderId="16" xfId="0" applyFill="1" applyBorder="1" applyAlignment="1">
      <alignment horizontal="left" vertical="top" wrapText="1"/>
    </xf>
    <xf numFmtId="0" fontId="0" fillId="13" borderId="17" xfId="0" applyFill="1" applyBorder="1" applyAlignment="1">
      <alignment horizontal="left" vertical="top" wrapText="1"/>
    </xf>
    <xf numFmtId="0" fontId="0" fillId="13" borderId="0" xfId="0" applyFill="1" applyAlignment="1">
      <alignment horizontal="left" vertical="top" wrapText="1"/>
    </xf>
    <xf numFmtId="0" fontId="0" fillId="13" borderId="19" xfId="0" applyFill="1" applyBorder="1" applyAlignment="1">
      <alignment horizontal="left" vertical="top" wrapText="1"/>
    </xf>
    <xf numFmtId="0" fontId="0" fillId="13" borderId="20" xfId="0" applyFill="1" applyBorder="1" applyAlignment="1">
      <alignment horizontal="left" vertical="top" wrapText="1"/>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31" fillId="14" borderId="15" xfId="0" applyFont="1" applyFill="1" applyBorder="1" applyAlignment="1">
      <alignment horizontal="center" vertical="center" wrapText="1"/>
    </xf>
    <xf numFmtId="0" fontId="31" fillId="14" borderId="16" xfId="0" applyFont="1" applyFill="1" applyBorder="1" applyAlignment="1">
      <alignment horizontal="center" vertical="center" wrapText="1"/>
    </xf>
    <xf numFmtId="0" fontId="31" fillId="14" borderId="17" xfId="0" applyFont="1" applyFill="1" applyBorder="1" applyAlignment="1">
      <alignment horizontal="center" vertical="center" wrapText="1"/>
    </xf>
    <xf numFmtId="0" fontId="31" fillId="14" borderId="20" xfId="0" applyFont="1" applyFill="1" applyBorder="1" applyAlignment="1">
      <alignment horizontal="center" vertical="center" wrapText="1"/>
    </xf>
    <xf numFmtId="0" fontId="31" fillId="14" borderId="21" xfId="0" applyFont="1" applyFill="1" applyBorder="1" applyAlignment="1">
      <alignment horizontal="center" vertical="center" wrapText="1"/>
    </xf>
    <xf numFmtId="0" fontId="31" fillId="14" borderId="22" xfId="0" applyFont="1" applyFill="1" applyBorder="1" applyAlignment="1">
      <alignment horizontal="center" vertical="center" wrapText="1"/>
    </xf>
    <xf numFmtId="0" fontId="6" fillId="0" borderId="1" xfId="0" applyFont="1" applyBorder="1" applyAlignment="1">
      <alignment horizontal="center"/>
    </xf>
  </cellXfs>
  <cellStyles count="6">
    <cellStyle name="Millares" xfId="3" builtinId="3"/>
    <cellStyle name="Millares 2" xfId="4" xr:uid="{00000000-0005-0000-0000-000001000000}"/>
    <cellStyle name="Normal" xfId="0" builtinId="0"/>
    <cellStyle name="Normal 2" xfId="1" xr:uid="{00000000-0005-0000-0000-000003000000}"/>
    <cellStyle name="Porcentaje" xfId="5" builtinId="5"/>
    <cellStyle name="Porcentual 2" xfId="2" xr:uid="{00000000-0005-0000-0000-000005000000}"/>
  </cellStyles>
  <dxfs count="83">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custT="1"/>
      <dgm:spPr/>
      <dgm:t>
        <a:bodyPr/>
        <a:lstStyle/>
        <a:p>
          <a:r>
            <a:rPr lang="es-CO" sz="1800"/>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sz="1600"/>
        </a:p>
      </dgm:t>
    </dgm:pt>
    <dgm:pt modelId="{0D341889-F868-4173-B704-D5CBDB537392}" type="sibTrans" cxnId="{8B5DBD20-00BA-48B7-99AB-067D2CB5326A}">
      <dgm:prSet/>
      <dgm:spPr/>
      <dgm:t>
        <a:bodyPr/>
        <a:lstStyle/>
        <a:p>
          <a:endParaRPr lang="es-CO" sz="1600"/>
        </a:p>
      </dgm:t>
    </dgm:pt>
    <dgm:pt modelId="{D31B6811-D07B-48D0-BEA3-F27AC56129AD}">
      <dgm:prSet phldrT="[Texto]" custT="1"/>
      <dgm:spPr/>
      <dgm:t>
        <a:bodyPr/>
        <a:lstStyle/>
        <a:p>
          <a:r>
            <a:rPr lang="es-CO" sz="1800"/>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sz="1600"/>
        </a:p>
      </dgm:t>
    </dgm:pt>
    <dgm:pt modelId="{52A3AEE2-047A-4E8B-8342-9D36994BB228}" type="sibTrans" cxnId="{4C92B0CA-F062-4494-8950-ADB4349E7EBC}">
      <dgm:prSet/>
      <dgm:spPr/>
      <dgm:t>
        <a:bodyPr/>
        <a:lstStyle/>
        <a:p>
          <a:endParaRPr lang="es-CO" sz="1600"/>
        </a:p>
      </dgm:t>
    </dgm:pt>
    <dgm:pt modelId="{F5A6420D-603A-4DBC-81AE-1265EB2CC5A0}">
      <dgm:prSet phldrT="[Texto]" custT="1"/>
      <dgm:spPr/>
      <dgm:t>
        <a:bodyPr/>
        <a:lstStyle/>
        <a:p>
          <a:r>
            <a:rPr lang="es-CO" sz="16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sz="1600"/>
        </a:p>
      </dgm:t>
    </dgm:pt>
    <dgm:pt modelId="{E4B756B2-BB1E-434B-BA31-D6D42808FE35}" type="sibTrans" cxnId="{67FDA0B0-6091-4418-A3B5-C18CE875E3B4}">
      <dgm:prSet/>
      <dgm:spPr/>
      <dgm:t>
        <a:bodyPr/>
        <a:lstStyle/>
        <a:p>
          <a:endParaRPr lang="es-CO" sz="1600"/>
        </a:p>
      </dgm:t>
    </dgm:pt>
    <dgm:pt modelId="{538F1A57-8BDB-4C56-8AC0-90879C375F48}">
      <dgm:prSet phldrT="[Texto]" custT="1"/>
      <dgm:spPr/>
      <dgm:t>
        <a:bodyPr/>
        <a:lstStyle/>
        <a:p>
          <a:r>
            <a:rPr lang="es-CO" sz="1800"/>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sz="1600"/>
        </a:p>
      </dgm:t>
    </dgm:pt>
    <dgm:pt modelId="{DE1E37FF-7B4E-490E-A812-8C67E9E9BD67}" type="sibTrans" cxnId="{F8D0C9B5-8AE1-4F1F-A268-00E8BD7F17E7}">
      <dgm:prSet/>
      <dgm:spPr/>
      <dgm:t>
        <a:bodyPr/>
        <a:lstStyle/>
        <a:p>
          <a:endParaRPr lang="es-CO" sz="1600"/>
        </a:p>
      </dgm:t>
    </dgm:pt>
    <dgm:pt modelId="{E750F11B-9BBE-451B-9AC2-68ADC50D1CEB}">
      <dgm:prSet phldrT="[Texto]" custT="1"/>
      <dgm:spPr/>
      <dgm:t>
        <a:bodyPr/>
        <a:lstStyle/>
        <a:p>
          <a:r>
            <a:rPr lang="es-CO" sz="1800"/>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sz="1600"/>
        </a:p>
      </dgm:t>
    </dgm:pt>
    <dgm:pt modelId="{D71E2E25-1EC1-488A-A5E2-262139C2DB35}" type="sibTrans" cxnId="{89223FDE-A043-4BAC-A040-B006B0A07E69}">
      <dgm:prSet/>
      <dgm:spPr/>
      <dgm:t>
        <a:bodyPr/>
        <a:lstStyle/>
        <a:p>
          <a:endParaRPr lang="es-CO" sz="1600"/>
        </a:p>
      </dgm:t>
    </dgm:pt>
    <dgm:pt modelId="{F662F26E-8411-405E-B967-B00AF3551F65}">
      <dgm:prSet phldrT="[Texto]" custT="1"/>
      <dgm:spPr/>
      <dgm:t>
        <a:bodyPr/>
        <a:lstStyle/>
        <a:p>
          <a:r>
            <a:rPr lang="es-CO" sz="16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sz="1600"/>
        </a:p>
      </dgm:t>
    </dgm:pt>
    <dgm:pt modelId="{81DF8EF0-36D5-415D-AC2F-CB82824453AD}" type="sibTrans" cxnId="{64486982-50EC-4776-AFB0-1AE7496F1043}">
      <dgm:prSet/>
      <dgm:spPr/>
      <dgm:t>
        <a:bodyPr/>
        <a:lstStyle/>
        <a:p>
          <a:endParaRPr lang="es-CO" sz="1600"/>
        </a:p>
      </dgm:t>
    </dgm:pt>
    <dgm:pt modelId="{3299D503-B96F-4CE4-948C-E9D610261BE8}" type="pres">
      <dgm:prSet presAssocID="{BE02121F-FB70-4629-A946-739A69054CF5}" presName="Name0" presStyleCnt="0">
        <dgm:presLayoutVars>
          <dgm:dir/>
          <dgm:resizeHandles val="exact"/>
        </dgm:presLayoutVars>
      </dgm:prSet>
      <dgm:spPr/>
    </dgm:pt>
    <dgm:pt modelId="{B3342460-F253-4A2C-A29B-3DC29F5FE467}" type="pres">
      <dgm:prSet presAssocID="{2CB018DE-54DB-4D27-B8D2-ABB4344840D7}" presName="Name5" presStyleLbl="vennNode1" presStyleIdx="0" presStyleCnt="6">
        <dgm:presLayoutVars>
          <dgm:bulletEnabled val="1"/>
        </dgm:presLayoutVars>
      </dgm:prSet>
      <dgm:spPr/>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pt>
  </dgm:ptLst>
  <dgm:cxnLst>
    <dgm:cxn modelId="{C798AA1F-8F06-43B4-848A-72C51B758239}" type="presOf" srcId="{BE02121F-FB70-4629-A946-739A69054CF5}" destId="{3299D503-B96F-4CE4-948C-E9D610261BE8}"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50B0B83D-F19E-4898-8D5D-16C136097BB3}" type="presOf" srcId="{2CB018DE-54DB-4D27-B8D2-ABB4344840D7}" destId="{B3342460-F253-4A2C-A29B-3DC29F5FE467}" srcOrd="0" destOrd="0" presId="urn:microsoft.com/office/officeart/2005/8/layout/venn3"/>
    <dgm:cxn modelId="{1E879759-E081-4557-B19D-205D2281E414}" type="presOf" srcId="{538F1A57-8BDB-4C56-8AC0-90879C375F48}" destId="{9D27A1CB-E83B-415B-9B61-545C1E0BD9B7}"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93AAB092-DE69-49A0-A3FF-37E81DF89E17}" type="presOf" srcId="{D31B6811-D07B-48D0-BEA3-F27AC56129AD}" destId="{F9FF677F-8ED7-43AE-858C-4E009FAB78A2}"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4" destOrd="0" parTransId="{026D7281-993D-4C70-B1B4-95651F2D6EC9}" sibTransId="{D71E2E25-1EC1-488A-A5E2-262139C2DB35}"/>
    <dgm:cxn modelId="{D17C07E3-7177-4BF7-8D33-BE1CF57812BB}" type="presOf" srcId="{F662F26E-8411-405E-B967-B00AF3551F65}" destId="{8E23C061-D8F1-4FEF-ABF1-38659CBBA1C9}" srcOrd="0" destOrd="0" presId="urn:microsoft.com/office/officeart/2005/8/layout/venn3"/>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9" y="574195"/>
          <a:ext cx="1718634" cy="171863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marL="0" lvl="0" indent="0" algn="ctr" defTabSz="800100">
            <a:lnSpc>
              <a:spcPct val="90000"/>
            </a:lnSpc>
            <a:spcBef>
              <a:spcPct val="0"/>
            </a:spcBef>
            <a:spcAft>
              <a:spcPct val="35000"/>
            </a:spcAft>
            <a:buNone/>
          </a:pPr>
          <a:r>
            <a:rPr lang="es-CO" sz="1800" kern="1200"/>
            <a:t>1. Establecer el contexto</a:t>
          </a:r>
        </a:p>
      </dsp:txBody>
      <dsp:txXfrm>
        <a:off x="254227" y="825883"/>
        <a:ext cx="1215258" cy="1215258"/>
      </dsp:txXfrm>
    </dsp:sp>
    <dsp:sp modelId="{F9FF677F-8ED7-43AE-858C-4E009FAB78A2}">
      <dsp:nvSpPr>
        <dsp:cNvPr id="0" name=""/>
        <dsp:cNvSpPr/>
      </dsp:nvSpPr>
      <dsp:spPr>
        <a:xfrm>
          <a:off x="1377446" y="574195"/>
          <a:ext cx="1718634" cy="171863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marL="0" lvl="0" indent="0" algn="ctr" defTabSz="800100">
            <a:lnSpc>
              <a:spcPct val="90000"/>
            </a:lnSpc>
            <a:spcBef>
              <a:spcPct val="0"/>
            </a:spcBef>
            <a:spcAft>
              <a:spcPct val="35000"/>
            </a:spcAft>
            <a:buNone/>
          </a:pPr>
          <a:r>
            <a:rPr lang="es-CO" sz="1800" kern="1200"/>
            <a:t>2. Identificar el riesgo</a:t>
          </a:r>
        </a:p>
      </dsp:txBody>
      <dsp:txXfrm>
        <a:off x="1629134" y="825883"/>
        <a:ext cx="1215258" cy="1215258"/>
      </dsp:txXfrm>
    </dsp:sp>
    <dsp:sp modelId="{1D27E079-06D5-4731-8779-831A2E6B728C}">
      <dsp:nvSpPr>
        <dsp:cNvPr id="0" name=""/>
        <dsp:cNvSpPr/>
      </dsp:nvSpPr>
      <dsp:spPr>
        <a:xfrm>
          <a:off x="2752354" y="574195"/>
          <a:ext cx="1718634" cy="171863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0320" rIns="94582" bIns="20320" numCol="1" spcCol="1270" anchor="ctr" anchorCtr="0">
          <a:noAutofit/>
        </a:bodyPr>
        <a:lstStyle/>
        <a:p>
          <a:pPr marL="0" lvl="0" indent="0" algn="ctr" defTabSz="711200">
            <a:lnSpc>
              <a:spcPct val="90000"/>
            </a:lnSpc>
            <a:spcBef>
              <a:spcPct val="0"/>
            </a:spcBef>
            <a:spcAft>
              <a:spcPct val="35000"/>
            </a:spcAft>
            <a:buNone/>
          </a:pPr>
          <a:r>
            <a:rPr lang="es-CO" sz="1600" kern="1200"/>
            <a:t>2.1 Analizar la probabilidade impacto</a:t>
          </a:r>
        </a:p>
      </dsp:txBody>
      <dsp:txXfrm>
        <a:off x="3004042" y="825883"/>
        <a:ext cx="1215258" cy="1215258"/>
      </dsp:txXfrm>
    </dsp:sp>
    <dsp:sp modelId="{9D27A1CB-E83B-415B-9B61-545C1E0BD9B7}">
      <dsp:nvSpPr>
        <dsp:cNvPr id="0" name=""/>
        <dsp:cNvSpPr/>
      </dsp:nvSpPr>
      <dsp:spPr>
        <a:xfrm>
          <a:off x="4127261" y="574195"/>
          <a:ext cx="1718634" cy="171863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marL="0" lvl="0" indent="0" algn="ctr" defTabSz="800100">
            <a:lnSpc>
              <a:spcPct val="90000"/>
            </a:lnSpc>
            <a:spcBef>
              <a:spcPct val="0"/>
            </a:spcBef>
            <a:spcAft>
              <a:spcPct val="35000"/>
            </a:spcAft>
            <a:buNone/>
          </a:pPr>
          <a:r>
            <a:rPr lang="es-CO" sz="1800" kern="1200"/>
            <a:t>3. Valorar Controles</a:t>
          </a:r>
        </a:p>
      </dsp:txBody>
      <dsp:txXfrm>
        <a:off x="4378949" y="825883"/>
        <a:ext cx="1215258" cy="1215258"/>
      </dsp:txXfrm>
    </dsp:sp>
    <dsp:sp modelId="{F6C7A601-8A8D-4D2E-A780-0401F857D757}">
      <dsp:nvSpPr>
        <dsp:cNvPr id="0" name=""/>
        <dsp:cNvSpPr/>
      </dsp:nvSpPr>
      <dsp:spPr>
        <a:xfrm>
          <a:off x="5502168" y="574195"/>
          <a:ext cx="1718634" cy="171863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marL="0" lvl="0" indent="0" algn="ctr" defTabSz="800100">
            <a:lnSpc>
              <a:spcPct val="90000"/>
            </a:lnSpc>
            <a:spcBef>
              <a:spcPct val="0"/>
            </a:spcBef>
            <a:spcAft>
              <a:spcPct val="35000"/>
            </a:spcAft>
            <a:buNone/>
          </a:pPr>
          <a:r>
            <a:rPr lang="es-CO" sz="1800" kern="1200"/>
            <a:t>4. Definir plan de manejo</a:t>
          </a:r>
        </a:p>
      </dsp:txBody>
      <dsp:txXfrm>
        <a:off x="5753856" y="825883"/>
        <a:ext cx="1215258" cy="1215258"/>
      </dsp:txXfrm>
    </dsp:sp>
    <dsp:sp modelId="{8E23C061-D8F1-4FEF-ABF1-38659CBBA1C9}">
      <dsp:nvSpPr>
        <dsp:cNvPr id="0" name=""/>
        <dsp:cNvSpPr/>
      </dsp:nvSpPr>
      <dsp:spPr>
        <a:xfrm>
          <a:off x="6877075" y="559269"/>
          <a:ext cx="2019910" cy="1748486"/>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0320" rIns="94582" bIns="20320" numCol="1" spcCol="1270" anchor="ctr" anchorCtr="0">
          <a:noAutofit/>
        </a:bodyPr>
        <a:lstStyle/>
        <a:p>
          <a:pPr marL="0" lvl="0" indent="0" algn="ctr" defTabSz="711200">
            <a:lnSpc>
              <a:spcPct val="90000"/>
            </a:lnSpc>
            <a:spcBef>
              <a:spcPct val="0"/>
            </a:spcBef>
            <a:spcAft>
              <a:spcPct val="35000"/>
            </a:spcAft>
            <a:buNone/>
          </a:pPr>
          <a:r>
            <a:rPr lang="es-CO" sz="1600" kern="1200"/>
            <a:t>5. Realizar monitoreo y seguimiento</a:t>
          </a:r>
        </a:p>
      </dsp:txBody>
      <dsp:txXfrm>
        <a:off x="7172884" y="815329"/>
        <a:ext cx="1428292" cy="1236366"/>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62647</xdr:rowOff>
    </xdr:to>
    <xdr:pic>
      <xdr:nvPicPr>
        <xdr:cNvPr id="3" name="Imagen 2">
          <a:extLst>
            <a:ext uri="{FF2B5EF4-FFF2-40B4-BE49-F238E27FC236}">
              <a16:creationId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1</xdr:row>
      <xdr:rowOff>228600</xdr:rowOff>
    </xdr:from>
    <xdr:to>
      <xdr:col>5</xdr:col>
      <xdr:colOff>243173</xdr:colOff>
      <xdr:row>5</xdr:row>
      <xdr:rowOff>127000</xdr:rowOff>
    </xdr:to>
    <xdr:pic>
      <xdr:nvPicPr>
        <xdr:cNvPr id="4" name="Imagen 3">
          <a:extLst>
            <a:ext uri="{FF2B5EF4-FFF2-40B4-BE49-F238E27FC236}">
              <a16:creationId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68400" y="584200"/>
          <a:ext cx="1360773" cy="132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2</xdr:col>
      <xdr:colOff>680358</xdr:colOff>
      <xdr:row>6</xdr:row>
      <xdr:rowOff>82829</xdr:rowOff>
    </xdr:to>
    <xdr:pic>
      <xdr:nvPicPr>
        <xdr:cNvPr id="2" name="Imagen 1">
          <a:extLst>
            <a:ext uri="{FF2B5EF4-FFF2-40B4-BE49-F238E27FC236}">
              <a16:creationId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N57"/>
  <sheetViews>
    <sheetView tabSelected="1" view="pageBreakPreview" zoomScaleNormal="100" zoomScaleSheetLayoutView="100" workbookViewId="0">
      <selection activeCell="G36" sqref="G36:K36"/>
    </sheetView>
  </sheetViews>
  <sheetFormatPr baseColWidth="10" defaultRowHeight="15" x14ac:dyDescent="0.25"/>
  <cols>
    <col min="1" max="1" width="13.85546875" customWidth="1"/>
    <col min="2" max="2" width="14.7109375" customWidth="1"/>
    <col min="4" max="4" width="13.42578125" customWidth="1"/>
    <col min="7" max="7" width="15" customWidth="1"/>
    <col min="9" max="9" width="13.42578125" customWidth="1"/>
    <col min="13" max="13" width="30.42578125" customWidth="1"/>
  </cols>
  <sheetData>
    <row r="1" spans="1:13" x14ac:dyDescent="0.25">
      <c r="A1" s="259"/>
      <c r="B1" s="260"/>
      <c r="C1" s="263" t="s">
        <v>225</v>
      </c>
      <c r="D1" s="263"/>
      <c r="E1" s="263"/>
      <c r="F1" s="263"/>
      <c r="G1" s="263"/>
      <c r="H1" s="263"/>
      <c r="I1" s="263"/>
      <c r="J1" s="263"/>
      <c r="K1" s="263"/>
      <c r="L1" s="265" t="s">
        <v>194</v>
      </c>
      <c r="M1" s="266"/>
    </row>
    <row r="2" spans="1:13" x14ac:dyDescent="0.25">
      <c r="A2" s="261"/>
      <c r="B2" s="262"/>
      <c r="C2" s="264"/>
      <c r="D2" s="264"/>
      <c r="E2" s="264"/>
      <c r="F2" s="264"/>
      <c r="G2" s="264"/>
      <c r="H2" s="264"/>
      <c r="I2" s="264"/>
      <c r="J2" s="264"/>
      <c r="K2" s="264"/>
      <c r="L2" s="267"/>
      <c r="M2" s="268"/>
    </row>
    <row r="3" spans="1:13" x14ac:dyDescent="0.25">
      <c r="A3" s="261"/>
      <c r="B3" s="262"/>
      <c r="C3" s="264"/>
      <c r="D3" s="264"/>
      <c r="E3" s="264"/>
      <c r="F3" s="264"/>
      <c r="G3" s="264"/>
      <c r="H3" s="264"/>
      <c r="I3" s="264"/>
      <c r="J3" s="264"/>
      <c r="K3" s="264"/>
      <c r="L3" s="267"/>
      <c r="M3" s="268"/>
    </row>
    <row r="4" spans="1:13" x14ac:dyDescent="0.25">
      <c r="A4" s="261"/>
      <c r="B4" s="262"/>
      <c r="C4" s="264"/>
      <c r="D4" s="264"/>
      <c r="E4" s="264"/>
      <c r="F4" s="264"/>
      <c r="G4" s="264"/>
      <c r="H4" s="264"/>
      <c r="I4" s="264"/>
      <c r="J4" s="264"/>
      <c r="K4" s="264"/>
      <c r="L4" s="267"/>
      <c r="M4" s="268"/>
    </row>
    <row r="5" spans="1:13" ht="15" customHeight="1" x14ac:dyDescent="0.25">
      <c r="A5" s="261"/>
      <c r="B5" s="262"/>
      <c r="C5" s="264"/>
      <c r="D5" s="264"/>
      <c r="E5" s="264"/>
      <c r="F5" s="264"/>
      <c r="G5" s="264"/>
      <c r="H5" s="264"/>
      <c r="I5" s="264"/>
      <c r="J5" s="264"/>
      <c r="K5" s="264"/>
      <c r="L5" s="269" t="s">
        <v>226</v>
      </c>
      <c r="M5" s="270" t="s">
        <v>227</v>
      </c>
    </row>
    <row r="6" spans="1:13" x14ac:dyDescent="0.25">
      <c r="A6" s="261"/>
      <c r="B6" s="262"/>
      <c r="C6" s="264"/>
      <c r="D6" s="264"/>
      <c r="E6" s="264"/>
      <c r="F6" s="264"/>
      <c r="G6" s="264"/>
      <c r="H6" s="264"/>
      <c r="I6" s="264"/>
      <c r="J6" s="264"/>
      <c r="K6" s="264"/>
      <c r="L6" s="269"/>
      <c r="M6" s="270"/>
    </row>
    <row r="7" spans="1:13" ht="22.5" customHeight="1" x14ac:dyDescent="0.25">
      <c r="A7" s="261"/>
      <c r="B7" s="262"/>
      <c r="C7" s="264"/>
      <c r="D7" s="264"/>
      <c r="E7" s="264"/>
      <c r="F7" s="264"/>
      <c r="G7" s="264"/>
      <c r="H7" s="264"/>
      <c r="I7" s="264"/>
      <c r="J7" s="264"/>
      <c r="K7" s="264"/>
      <c r="L7" s="121" t="s">
        <v>228</v>
      </c>
      <c r="M7" s="122">
        <v>2</v>
      </c>
    </row>
    <row r="8" spans="1:13" ht="19.5" customHeight="1" x14ac:dyDescent="0.25">
      <c r="A8" s="261"/>
      <c r="B8" s="262"/>
      <c r="C8" s="264"/>
      <c r="D8" s="264"/>
      <c r="E8" s="264"/>
      <c r="F8" s="264"/>
      <c r="G8" s="264"/>
      <c r="H8" s="264"/>
      <c r="I8" s="264"/>
      <c r="J8" s="264"/>
      <c r="K8" s="264"/>
      <c r="L8" s="121" t="s">
        <v>229</v>
      </c>
      <c r="M8" s="123">
        <v>43783</v>
      </c>
    </row>
    <row r="9" spans="1:13" x14ac:dyDescent="0.25">
      <c r="A9" s="282" t="s">
        <v>234</v>
      </c>
      <c r="B9" s="276" t="s">
        <v>369</v>
      </c>
      <c r="C9" s="277"/>
      <c r="D9" s="277"/>
      <c r="E9" s="280" t="s">
        <v>235</v>
      </c>
      <c r="F9" s="280"/>
      <c r="G9" s="281" t="s">
        <v>414</v>
      </c>
      <c r="H9" s="281"/>
      <c r="I9" s="281"/>
      <c r="J9" s="280" t="s">
        <v>368</v>
      </c>
      <c r="K9" s="280"/>
      <c r="L9" s="274" t="s">
        <v>413</v>
      </c>
      <c r="M9" s="275"/>
    </row>
    <row r="10" spans="1:13" s="3" customFormat="1" x14ac:dyDescent="0.25">
      <c r="A10" s="283"/>
      <c r="B10" s="278"/>
      <c r="C10" s="279"/>
      <c r="D10" s="279"/>
      <c r="E10" s="280"/>
      <c r="F10" s="280"/>
      <c r="G10" s="281"/>
      <c r="H10" s="281"/>
      <c r="I10" s="281"/>
      <c r="J10" s="280"/>
      <c r="K10" s="280"/>
      <c r="L10" s="274"/>
      <c r="M10" s="275"/>
    </row>
    <row r="11" spans="1:13" s="3" customFormat="1" x14ac:dyDescent="0.25">
      <c r="A11" s="12"/>
      <c r="B11" s="11"/>
      <c r="C11" s="11"/>
      <c r="D11" s="11"/>
      <c r="E11" s="11"/>
      <c r="F11" s="11"/>
      <c r="G11" s="11"/>
      <c r="H11" s="11"/>
      <c r="I11" s="11"/>
      <c r="J11" s="11"/>
      <c r="K11" s="11"/>
      <c r="L11" s="11"/>
      <c r="M11" s="13"/>
    </row>
    <row r="12" spans="1:13" s="3" customFormat="1" x14ac:dyDescent="0.25">
      <c r="A12" s="12"/>
      <c r="B12" s="11"/>
      <c r="C12" s="11"/>
      <c r="D12" s="11"/>
      <c r="E12" s="11"/>
      <c r="F12" s="11"/>
      <c r="G12" s="11"/>
      <c r="H12" s="11"/>
      <c r="I12" s="11"/>
      <c r="J12" s="11"/>
      <c r="K12" s="11"/>
      <c r="L12" s="11"/>
      <c r="M12" s="13"/>
    </row>
    <row r="13" spans="1:13" x14ac:dyDescent="0.25">
      <c r="A13" s="12"/>
      <c r="B13" s="11"/>
      <c r="C13" s="11"/>
      <c r="D13" s="11"/>
      <c r="E13" s="11"/>
      <c r="F13" s="11"/>
      <c r="G13" s="11"/>
      <c r="H13" s="11"/>
      <c r="I13" s="11"/>
      <c r="J13" s="11"/>
      <c r="K13" s="11"/>
      <c r="L13" s="11"/>
      <c r="M13" s="13"/>
    </row>
    <row r="14" spans="1:13" ht="15" customHeight="1" x14ac:dyDescent="0.25">
      <c r="A14" s="12"/>
      <c r="B14" s="11"/>
      <c r="C14" s="11"/>
      <c r="D14" s="11"/>
      <c r="E14" s="11"/>
      <c r="F14" s="11"/>
      <c r="G14" s="11"/>
      <c r="H14" s="11"/>
      <c r="I14" s="11"/>
      <c r="J14" s="11"/>
      <c r="K14" s="11"/>
      <c r="L14" s="11"/>
      <c r="M14" s="13"/>
    </row>
    <row r="15" spans="1:13" ht="16.5" customHeight="1" x14ac:dyDescent="0.25">
      <c r="A15" s="12"/>
      <c r="B15" s="11"/>
      <c r="C15" s="11"/>
      <c r="D15" s="11"/>
      <c r="E15" s="11"/>
      <c r="F15" s="11"/>
      <c r="G15" s="11"/>
      <c r="H15" s="11"/>
      <c r="I15" s="11"/>
      <c r="J15" s="11"/>
      <c r="K15" s="11"/>
      <c r="L15" s="11"/>
      <c r="M15" s="13"/>
    </row>
    <row r="16" spans="1:13" x14ac:dyDescent="0.25">
      <c r="A16" s="12"/>
      <c r="B16" s="11"/>
      <c r="C16" s="11"/>
      <c r="D16" s="11"/>
      <c r="E16" s="11"/>
      <c r="F16" s="11"/>
      <c r="G16" s="11"/>
      <c r="H16" s="11"/>
      <c r="I16" s="11"/>
      <c r="J16" s="11"/>
      <c r="K16" s="11"/>
      <c r="L16" s="11"/>
      <c r="M16" s="13"/>
    </row>
    <row r="17" spans="1:13" x14ac:dyDescent="0.25">
      <c r="A17" s="12"/>
      <c r="B17" s="11"/>
      <c r="C17" s="11"/>
      <c r="D17" s="11"/>
      <c r="E17" s="11"/>
      <c r="F17" s="11"/>
      <c r="G17" s="11"/>
      <c r="H17" s="11"/>
      <c r="I17" s="11"/>
      <c r="J17" s="11"/>
      <c r="K17" s="11"/>
      <c r="L17" s="11"/>
      <c r="M17" s="13"/>
    </row>
    <row r="18" spans="1:13" x14ac:dyDescent="0.25">
      <c r="A18" s="12"/>
      <c r="B18" s="11"/>
      <c r="C18" s="11"/>
      <c r="D18" s="11"/>
      <c r="E18" s="11"/>
      <c r="F18" s="11"/>
      <c r="G18" s="11"/>
      <c r="H18" s="11"/>
      <c r="I18" s="11"/>
      <c r="J18" s="11"/>
      <c r="K18" s="11"/>
      <c r="L18" s="11"/>
      <c r="M18" s="13"/>
    </row>
    <row r="19" spans="1:13" x14ac:dyDescent="0.25">
      <c r="A19" s="12"/>
      <c r="B19" s="11"/>
      <c r="C19" s="11"/>
      <c r="D19" s="11"/>
      <c r="E19" s="11"/>
      <c r="F19" s="11"/>
      <c r="G19" s="11"/>
      <c r="H19" s="11"/>
      <c r="I19" s="11"/>
      <c r="J19" s="11"/>
      <c r="K19" s="11"/>
      <c r="L19" s="11"/>
      <c r="M19" s="13"/>
    </row>
    <row r="20" spans="1:13" x14ac:dyDescent="0.25">
      <c r="A20" s="12"/>
      <c r="B20" s="11"/>
      <c r="C20" s="11"/>
      <c r="D20" s="11"/>
      <c r="E20" s="11"/>
      <c r="F20" s="11"/>
      <c r="G20" s="11"/>
      <c r="H20" s="11"/>
      <c r="I20" s="11"/>
      <c r="J20" s="11"/>
      <c r="K20" s="11"/>
      <c r="L20" s="11"/>
      <c r="M20" s="13"/>
    </row>
    <row r="21" spans="1:13" x14ac:dyDescent="0.25">
      <c r="A21" s="12"/>
      <c r="B21" s="11"/>
      <c r="C21" s="11"/>
      <c r="D21" s="11"/>
      <c r="E21" s="11"/>
      <c r="F21" s="11"/>
      <c r="G21" s="11"/>
      <c r="H21" s="11"/>
      <c r="I21" s="11"/>
      <c r="J21" s="11"/>
      <c r="K21" s="11"/>
      <c r="L21" s="11"/>
      <c r="M21" s="13"/>
    </row>
    <row r="22" spans="1:13" x14ac:dyDescent="0.25">
      <c r="A22" s="12"/>
      <c r="B22" s="11"/>
      <c r="C22" s="11"/>
      <c r="D22" s="11"/>
      <c r="E22" s="11"/>
      <c r="F22" s="11"/>
      <c r="G22" s="11"/>
      <c r="H22" s="11"/>
      <c r="I22" s="11"/>
      <c r="J22" s="11"/>
      <c r="K22" s="11"/>
      <c r="L22" s="11"/>
      <c r="M22" s="13"/>
    </row>
    <row r="23" spans="1:13" x14ac:dyDescent="0.25">
      <c r="A23" s="12"/>
      <c r="B23" s="11"/>
      <c r="C23" s="11"/>
      <c r="D23" s="11"/>
      <c r="E23" s="11"/>
      <c r="F23" s="11"/>
      <c r="G23" s="11"/>
      <c r="H23" s="11"/>
      <c r="I23" s="11"/>
      <c r="J23" s="11"/>
      <c r="K23" s="11"/>
      <c r="L23" s="11"/>
      <c r="M23" s="13"/>
    </row>
    <row r="24" spans="1:13" x14ac:dyDescent="0.25">
      <c r="A24" s="12"/>
      <c r="B24" s="11"/>
      <c r="C24" s="11"/>
      <c r="D24" s="11"/>
      <c r="E24" s="11"/>
      <c r="F24" s="11"/>
      <c r="G24" s="11"/>
      <c r="H24" s="11"/>
      <c r="I24" s="11"/>
      <c r="J24" s="11"/>
      <c r="K24" s="11"/>
      <c r="L24" s="11"/>
      <c r="M24" s="13"/>
    </row>
    <row r="25" spans="1:13" x14ac:dyDescent="0.25">
      <c r="A25" s="12"/>
      <c r="B25" s="11"/>
      <c r="C25" s="11"/>
      <c r="D25" s="11"/>
      <c r="E25" s="11"/>
      <c r="F25" s="11"/>
      <c r="G25" s="11"/>
      <c r="H25" s="11"/>
      <c r="I25" s="11"/>
      <c r="J25" s="11"/>
      <c r="K25" s="11"/>
      <c r="L25" s="11"/>
      <c r="M25" s="13"/>
    </row>
    <row r="26" spans="1:13" x14ac:dyDescent="0.25">
      <c r="A26" s="110" t="s">
        <v>212</v>
      </c>
      <c r="B26" s="120" t="s">
        <v>213</v>
      </c>
      <c r="C26" s="284" t="s">
        <v>230</v>
      </c>
      <c r="D26" s="284"/>
      <c r="E26" s="284"/>
      <c r="F26" s="284"/>
      <c r="G26" s="284"/>
      <c r="H26" s="284"/>
      <c r="I26" s="284"/>
      <c r="J26" s="284"/>
      <c r="K26" s="284"/>
      <c r="L26" s="284"/>
      <c r="M26" s="285"/>
    </row>
    <row r="27" spans="1:13" ht="39.75" customHeight="1" x14ac:dyDescent="0.25">
      <c r="A27" s="286">
        <v>1</v>
      </c>
      <c r="B27" s="244" t="s">
        <v>466</v>
      </c>
      <c r="C27" s="245" t="s">
        <v>231</v>
      </c>
      <c r="D27" s="245"/>
      <c r="E27" s="245"/>
      <c r="F27" s="245"/>
      <c r="G27" s="245"/>
      <c r="H27" s="245"/>
      <c r="I27" s="245"/>
      <c r="J27" s="245"/>
      <c r="K27" s="245"/>
      <c r="L27" s="245"/>
      <c r="M27" s="246"/>
    </row>
    <row r="28" spans="1:13" ht="31.5" customHeight="1" x14ac:dyDescent="0.25">
      <c r="A28" s="287"/>
      <c r="B28" s="244" t="s">
        <v>232</v>
      </c>
      <c r="C28" s="245" t="s">
        <v>233</v>
      </c>
      <c r="D28" s="245"/>
      <c r="E28" s="245"/>
      <c r="F28" s="245"/>
      <c r="G28" s="245"/>
      <c r="H28" s="245"/>
      <c r="I28" s="245"/>
      <c r="J28" s="245"/>
      <c r="K28" s="245"/>
      <c r="L28" s="245"/>
      <c r="M28" s="246"/>
    </row>
    <row r="29" spans="1:13" s="3" customFormat="1" ht="41.25" customHeight="1" x14ac:dyDescent="0.25">
      <c r="A29" s="155">
        <v>2</v>
      </c>
      <c r="B29" s="244" t="s">
        <v>465</v>
      </c>
      <c r="C29" s="271" t="s">
        <v>365</v>
      </c>
      <c r="D29" s="272"/>
      <c r="E29" s="272"/>
      <c r="F29" s="272"/>
      <c r="G29" s="272"/>
      <c r="H29" s="272"/>
      <c r="I29" s="272"/>
      <c r="J29" s="272"/>
      <c r="K29" s="272"/>
      <c r="L29" s="272"/>
      <c r="M29" s="273"/>
    </row>
    <row r="30" spans="1:13" s="3" customFormat="1" ht="42" customHeight="1" x14ac:dyDescent="0.25">
      <c r="A30" s="155">
        <v>3</v>
      </c>
      <c r="B30" s="244" t="s">
        <v>464</v>
      </c>
      <c r="C30" s="271" t="s">
        <v>463</v>
      </c>
      <c r="D30" s="272"/>
      <c r="E30" s="272"/>
      <c r="F30" s="272"/>
      <c r="G30" s="272"/>
      <c r="H30" s="272"/>
      <c r="I30" s="272"/>
      <c r="J30" s="272"/>
      <c r="K30" s="272"/>
      <c r="L30" s="272"/>
      <c r="M30" s="273"/>
    </row>
    <row r="31" spans="1:13" s="3" customFormat="1" ht="115.5" customHeight="1" x14ac:dyDescent="0.25">
      <c r="A31" s="155">
        <v>4</v>
      </c>
      <c r="B31" s="244" t="s">
        <v>461</v>
      </c>
      <c r="C31" s="247" t="s">
        <v>462</v>
      </c>
      <c r="D31" s="248"/>
      <c r="E31" s="248"/>
      <c r="F31" s="248"/>
      <c r="G31" s="248"/>
      <c r="H31" s="248"/>
      <c r="I31" s="248"/>
      <c r="J31" s="248"/>
      <c r="K31" s="248"/>
      <c r="L31" s="248"/>
      <c r="M31" s="249"/>
    </row>
    <row r="32" spans="1:13" s="3" customFormat="1" ht="51.75" customHeight="1" x14ac:dyDescent="0.25">
      <c r="A32" s="155">
        <v>5</v>
      </c>
      <c r="B32" s="244" t="s">
        <v>475</v>
      </c>
      <c r="C32" s="247" t="s">
        <v>476</v>
      </c>
      <c r="D32" s="248"/>
      <c r="E32" s="248"/>
      <c r="F32" s="248"/>
      <c r="G32" s="248"/>
      <c r="H32" s="248"/>
      <c r="I32" s="248"/>
      <c r="J32" s="248"/>
      <c r="K32" s="248"/>
      <c r="L32" s="248"/>
      <c r="M32" s="249"/>
    </row>
    <row r="33" spans="1:14" x14ac:dyDescent="0.25">
      <c r="A33" s="12"/>
      <c r="B33" s="11"/>
      <c r="C33" s="11"/>
      <c r="D33" s="11"/>
      <c r="E33" s="11"/>
      <c r="F33" s="11"/>
      <c r="G33" s="11"/>
      <c r="H33" s="11"/>
      <c r="I33" s="11"/>
      <c r="J33" s="11"/>
      <c r="K33" s="11"/>
      <c r="L33" s="11"/>
      <c r="M33" s="13"/>
    </row>
    <row r="34" spans="1:14" x14ac:dyDescent="0.25">
      <c r="A34" s="107" t="s">
        <v>214</v>
      </c>
      <c r="B34" s="11"/>
      <c r="C34" s="11"/>
      <c r="D34" s="11"/>
      <c r="E34" s="11"/>
      <c r="F34" s="11"/>
      <c r="G34" s="11"/>
      <c r="H34" s="11"/>
      <c r="I34" s="11"/>
      <c r="J34" s="11"/>
      <c r="K34" s="11"/>
      <c r="L34" s="11"/>
      <c r="M34" s="13"/>
    </row>
    <row r="35" spans="1:14" x14ac:dyDescent="0.25">
      <c r="A35" s="107"/>
      <c r="B35" s="11"/>
      <c r="C35" s="11"/>
      <c r="D35" s="11"/>
      <c r="E35" s="11"/>
      <c r="F35" s="11"/>
      <c r="G35" s="11"/>
      <c r="H35" s="11"/>
      <c r="I35" s="11"/>
      <c r="J35" s="11"/>
      <c r="K35" s="11"/>
      <c r="L35" s="11"/>
      <c r="M35" s="13"/>
    </row>
    <row r="36" spans="1:14" x14ac:dyDescent="0.25">
      <c r="A36" s="108"/>
      <c r="B36" s="250" t="s">
        <v>215</v>
      </c>
      <c r="C36" s="251"/>
      <c r="D36" s="251"/>
      <c r="E36" s="251"/>
      <c r="F36" s="252"/>
      <c r="G36" s="250" t="s">
        <v>216</v>
      </c>
      <c r="H36" s="251"/>
      <c r="I36" s="251"/>
      <c r="J36" s="251"/>
      <c r="K36" s="252"/>
      <c r="L36" s="11"/>
      <c r="M36" s="13"/>
    </row>
    <row r="37" spans="1:14" ht="36" customHeight="1" x14ac:dyDescent="0.25">
      <c r="A37" s="109"/>
      <c r="B37" s="237" t="s">
        <v>217</v>
      </c>
      <c r="C37" s="253" t="s">
        <v>416</v>
      </c>
      <c r="D37" s="254"/>
      <c r="E37" s="254"/>
      <c r="F37" s="255"/>
      <c r="G37" s="237" t="s">
        <v>217</v>
      </c>
      <c r="H37" s="258" t="s">
        <v>418</v>
      </c>
      <c r="I37" s="256"/>
      <c r="J37" s="256"/>
      <c r="K37" s="257"/>
      <c r="L37" s="11"/>
      <c r="M37" s="13"/>
    </row>
    <row r="38" spans="1:14" ht="34.5" customHeight="1" x14ac:dyDescent="0.25">
      <c r="A38" s="109"/>
      <c r="B38" s="237" t="s">
        <v>218</v>
      </c>
      <c r="C38" s="253" t="s">
        <v>417</v>
      </c>
      <c r="D38" s="256"/>
      <c r="E38" s="256"/>
      <c r="F38" s="257"/>
      <c r="G38" s="237" t="s">
        <v>218</v>
      </c>
      <c r="H38" s="258" t="s">
        <v>419</v>
      </c>
      <c r="I38" s="256"/>
      <c r="J38" s="256"/>
      <c r="K38" s="257"/>
      <c r="L38" s="11"/>
      <c r="M38" s="13"/>
    </row>
    <row r="39" spans="1:14" ht="21" customHeight="1" x14ac:dyDescent="0.25">
      <c r="A39" s="109"/>
      <c r="B39" s="237" t="s">
        <v>130</v>
      </c>
      <c r="C39" s="258" t="s">
        <v>260</v>
      </c>
      <c r="D39" s="256"/>
      <c r="E39" s="256"/>
      <c r="F39" s="257"/>
      <c r="G39" s="237" t="s">
        <v>130</v>
      </c>
      <c r="H39" s="258" t="s">
        <v>260</v>
      </c>
      <c r="I39" s="256"/>
      <c r="J39" s="256"/>
      <c r="K39" s="257"/>
      <c r="L39" s="11"/>
      <c r="M39" s="13"/>
      <c r="N39" s="10"/>
    </row>
    <row r="40" spans="1:14" ht="21" customHeight="1" x14ac:dyDescent="0.25">
      <c r="A40" s="12"/>
      <c r="B40" s="237" t="s">
        <v>219</v>
      </c>
      <c r="C40" s="258" t="s">
        <v>415</v>
      </c>
      <c r="D40" s="256"/>
      <c r="E40" s="256"/>
      <c r="F40" s="257"/>
      <c r="G40" s="237" t="s">
        <v>219</v>
      </c>
      <c r="H40" s="258" t="s">
        <v>415</v>
      </c>
      <c r="I40" s="256"/>
      <c r="J40" s="256"/>
      <c r="K40" s="257"/>
      <c r="L40" s="11"/>
      <c r="M40" s="13"/>
      <c r="N40" s="10"/>
    </row>
    <row r="41" spans="1:14" s="3" customFormat="1" ht="15.75" thickBot="1" x14ac:dyDescent="0.3">
      <c r="A41" s="14"/>
      <c r="B41" s="15"/>
      <c r="C41" s="15"/>
      <c r="D41" s="15"/>
      <c r="E41" s="15"/>
      <c r="F41" s="15"/>
      <c r="G41" s="15"/>
      <c r="H41" s="15"/>
      <c r="I41" s="15"/>
      <c r="J41" s="15"/>
      <c r="K41" s="15"/>
      <c r="L41" s="15"/>
      <c r="M41" s="16"/>
      <c r="N41" s="10"/>
    </row>
    <row r="42" spans="1:14" ht="1.5" customHeight="1" x14ac:dyDescent="0.25">
      <c r="A42" s="10"/>
      <c r="B42" s="10"/>
      <c r="C42" s="10"/>
      <c r="D42" s="10"/>
      <c r="E42" s="10"/>
      <c r="F42" s="10"/>
      <c r="G42" s="10"/>
      <c r="H42" s="10"/>
      <c r="I42" s="10"/>
      <c r="J42" s="10"/>
      <c r="K42" s="10"/>
      <c r="L42" s="10"/>
      <c r="M42" s="10"/>
      <c r="N42" s="10"/>
    </row>
    <row r="43" spans="1:14" x14ac:dyDescent="0.25">
      <c r="A43" s="10"/>
      <c r="B43" s="10"/>
      <c r="C43" s="10"/>
      <c r="D43" s="10"/>
      <c r="E43" s="10"/>
      <c r="F43" s="10"/>
      <c r="G43" s="10"/>
      <c r="H43" s="10"/>
      <c r="I43" s="10"/>
      <c r="J43" s="10"/>
      <c r="K43" s="10"/>
      <c r="L43" s="10"/>
      <c r="M43" s="10"/>
      <c r="N43" s="10"/>
    </row>
    <row r="44" spans="1:14" x14ac:dyDescent="0.25">
      <c r="A44" s="10"/>
      <c r="B44" s="10"/>
      <c r="C44" s="10"/>
      <c r="D44" s="10"/>
      <c r="E44" s="10"/>
      <c r="F44" s="10"/>
      <c r="G44" s="10"/>
      <c r="H44" s="10"/>
      <c r="I44" s="10"/>
      <c r="J44" s="10"/>
      <c r="K44" s="10"/>
      <c r="L44" s="10"/>
      <c r="M44" s="10"/>
      <c r="N44" s="10"/>
    </row>
    <row r="45" spans="1:14" x14ac:dyDescent="0.25">
      <c r="A45" s="10"/>
      <c r="B45" s="10"/>
      <c r="C45" s="10"/>
      <c r="D45" s="10"/>
      <c r="E45" s="10"/>
      <c r="F45" s="10"/>
      <c r="G45" s="10"/>
      <c r="H45" s="10"/>
      <c r="I45" s="10"/>
      <c r="J45" s="10"/>
      <c r="K45" s="10"/>
      <c r="L45" s="10"/>
      <c r="M45" s="10"/>
      <c r="N45" s="10"/>
    </row>
    <row r="46" spans="1:14" x14ac:dyDescent="0.25">
      <c r="A46" s="10"/>
      <c r="B46" s="10"/>
      <c r="C46" s="10"/>
      <c r="D46" s="10"/>
      <c r="E46" s="10"/>
      <c r="F46" s="10"/>
      <c r="G46" s="10"/>
      <c r="H46" s="10"/>
      <c r="I46" s="10"/>
      <c r="J46" s="10"/>
      <c r="K46" s="10"/>
      <c r="L46" s="10"/>
      <c r="M46" s="10"/>
      <c r="N46" s="10"/>
    </row>
    <row r="47" spans="1:14" x14ac:dyDescent="0.25">
      <c r="L47" s="10"/>
      <c r="M47" s="10"/>
      <c r="N47" s="10"/>
    </row>
    <row r="48" spans="1:14" x14ac:dyDescent="0.25">
      <c r="L48" s="10"/>
      <c r="M48" s="10"/>
      <c r="N48" s="10"/>
    </row>
    <row r="49" spans="12:14" x14ac:dyDescent="0.25">
      <c r="L49" s="10"/>
      <c r="M49" s="10"/>
      <c r="N49" s="10"/>
    </row>
    <row r="50" spans="12:14" x14ac:dyDescent="0.25">
      <c r="L50" s="10"/>
      <c r="M50" s="10"/>
      <c r="N50" s="10"/>
    </row>
    <row r="51" spans="12:14" x14ac:dyDescent="0.25">
      <c r="L51" s="10"/>
      <c r="M51" s="10"/>
      <c r="N51" s="10"/>
    </row>
    <row r="52" spans="12:14" x14ac:dyDescent="0.25">
      <c r="N52" s="10"/>
    </row>
    <row r="53" spans="12:14" x14ac:dyDescent="0.25">
      <c r="N53" s="10"/>
    </row>
    <row r="54" spans="12:14" x14ac:dyDescent="0.25">
      <c r="N54" s="10"/>
    </row>
    <row r="55" spans="12:14" x14ac:dyDescent="0.25">
      <c r="N55" s="10"/>
    </row>
    <row r="56" spans="12:14" x14ac:dyDescent="0.25">
      <c r="N56" s="10"/>
    </row>
    <row r="57" spans="12:14" x14ac:dyDescent="0.25">
      <c r="N57" s="10"/>
    </row>
  </sheetData>
  <mergeCells count="29">
    <mergeCell ref="A9:A10"/>
    <mergeCell ref="C26:M26"/>
    <mergeCell ref="A27:A28"/>
    <mergeCell ref="B36:F36"/>
    <mergeCell ref="G36:K36"/>
    <mergeCell ref="L9:M10"/>
    <mergeCell ref="B9:D10"/>
    <mergeCell ref="E9:F10"/>
    <mergeCell ref="G9:I10"/>
    <mergeCell ref="J9:K10"/>
    <mergeCell ref="A1:B8"/>
    <mergeCell ref="C1:K8"/>
    <mergeCell ref="L1:M4"/>
    <mergeCell ref="L5:L6"/>
    <mergeCell ref="M5:M6"/>
    <mergeCell ref="C37:F37"/>
    <mergeCell ref="C38:F38"/>
    <mergeCell ref="C39:F39"/>
    <mergeCell ref="C40:F40"/>
    <mergeCell ref="H37:K37"/>
    <mergeCell ref="H38:K38"/>
    <mergeCell ref="H39:K39"/>
    <mergeCell ref="H40:K40"/>
    <mergeCell ref="C27:M27"/>
    <mergeCell ref="C28:M28"/>
    <mergeCell ref="C32:M32"/>
    <mergeCell ref="C31:M31"/>
    <mergeCell ref="C29:M29"/>
    <mergeCell ref="C30:M30"/>
  </mergeCells>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A66"/>
  <sheetViews>
    <sheetView view="pageBreakPreview" topLeftCell="B1" zoomScale="60" zoomScaleNormal="85" workbookViewId="0">
      <selection activeCell="N19" sqref="N19:R19"/>
    </sheetView>
  </sheetViews>
  <sheetFormatPr baseColWidth="10" defaultRowHeight="15" x14ac:dyDescent="0.25"/>
  <cols>
    <col min="1" max="1" width="18.85546875" style="3" customWidth="1"/>
    <col min="2" max="4" width="11.42578125" style="3"/>
    <col min="5" max="5" width="7.42578125" style="3" customWidth="1"/>
    <col min="6" max="9" width="11.42578125" style="3"/>
    <col min="10" max="10" width="20.28515625" style="3" customWidth="1"/>
    <col min="11" max="12" width="11.42578125" style="3"/>
    <col min="13" max="13" width="12.140625" style="3" customWidth="1"/>
    <col min="14" max="14" width="6.85546875" style="3" customWidth="1"/>
    <col min="15" max="16" width="5.85546875" style="3" customWidth="1"/>
    <col min="17" max="18" width="11.42578125" style="3"/>
    <col min="19" max="19" width="29.28515625" style="3" customWidth="1"/>
    <col min="20" max="21" width="11.42578125" style="3"/>
    <col min="22" max="22" width="18.42578125" style="3" customWidth="1"/>
    <col min="23" max="16384" width="11.42578125" style="3"/>
  </cols>
  <sheetData>
    <row r="1" spans="1:27" s="1" customFormat="1" ht="12" customHeight="1" x14ac:dyDescent="0.25">
      <c r="A1" s="385"/>
      <c r="B1" s="388" t="s">
        <v>220</v>
      </c>
      <c r="C1" s="389"/>
      <c r="D1" s="389"/>
      <c r="E1" s="389"/>
      <c r="F1" s="389"/>
      <c r="G1" s="389"/>
      <c r="H1" s="389"/>
      <c r="I1" s="389"/>
      <c r="J1" s="389"/>
      <c r="K1" s="389"/>
      <c r="L1" s="389"/>
      <c r="M1" s="389"/>
      <c r="N1" s="389"/>
      <c r="O1" s="389"/>
      <c r="P1" s="389"/>
      <c r="Q1" s="389"/>
      <c r="R1" s="389"/>
      <c r="S1" s="389"/>
      <c r="T1" s="389"/>
      <c r="U1" s="389"/>
      <c r="V1" s="389"/>
      <c r="W1" s="390"/>
      <c r="X1" s="358" t="s">
        <v>194</v>
      </c>
      <c r="Y1" s="359"/>
      <c r="Z1" s="359"/>
      <c r="AA1" s="360"/>
    </row>
    <row r="2" spans="1:27" s="1" customFormat="1" ht="12" customHeight="1" x14ac:dyDescent="0.25">
      <c r="A2" s="386"/>
      <c r="B2" s="388"/>
      <c r="C2" s="389"/>
      <c r="D2" s="389"/>
      <c r="E2" s="389"/>
      <c r="F2" s="389"/>
      <c r="G2" s="389"/>
      <c r="H2" s="389"/>
      <c r="I2" s="389"/>
      <c r="J2" s="389"/>
      <c r="K2" s="389"/>
      <c r="L2" s="389"/>
      <c r="M2" s="389"/>
      <c r="N2" s="389"/>
      <c r="O2" s="389"/>
      <c r="P2" s="389"/>
      <c r="Q2" s="389"/>
      <c r="R2" s="389"/>
      <c r="S2" s="389"/>
      <c r="T2" s="389"/>
      <c r="U2" s="389"/>
      <c r="V2" s="389"/>
      <c r="W2" s="390"/>
      <c r="X2" s="361"/>
      <c r="Y2" s="362"/>
      <c r="Z2" s="362"/>
      <c r="AA2" s="363"/>
    </row>
    <row r="3" spans="1:27" s="1" customFormat="1" ht="1.5" hidden="1" customHeight="1" x14ac:dyDescent="0.25">
      <c r="A3" s="386"/>
      <c r="B3" s="388"/>
      <c r="C3" s="389"/>
      <c r="D3" s="389"/>
      <c r="E3" s="389"/>
      <c r="F3" s="389"/>
      <c r="G3" s="389"/>
      <c r="H3" s="389"/>
      <c r="I3" s="389"/>
      <c r="J3" s="389"/>
      <c r="K3" s="389"/>
      <c r="L3" s="389"/>
      <c r="M3" s="389"/>
      <c r="N3" s="389"/>
      <c r="O3" s="389"/>
      <c r="P3" s="389"/>
      <c r="Q3" s="389"/>
      <c r="R3" s="389"/>
      <c r="S3" s="389"/>
      <c r="T3" s="389"/>
      <c r="U3" s="389"/>
      <c r="V3" s="389"/>
      <c r="W3" s="390"/>
      <c r="X3" s="361"/>
      <c r="Y3" s="362"/>
      <c r="Z3" s="362"/>
      <c r="AA3" s="363"/>
    </row>
    <row r="4" spans="1:27" s="1" customFormat="1" ht="3.75" customHeight="1" x14ac:dyDescent="0.25">
      <c r="A4" s="386"/>
      <c r="B4" s="388"/>
      <c r="C4" s="389"/>
      <c r="D4" s="389"/>
      <c r="E4" s="389"/>
      <c r="F4" s="389"/>
      <c r="G4" s="389"/>
      <c r="H4" s="389"/>
      <c r="I4" s="389"/>
      <c r="J4" s="389"/>
      <c r="K4" s="389"/>
      <c r="L4" s="389"/>
      <c r="M4" s="389"/>
      <c r="N4" s="389"/>
      <c r="O4" s="389"/>
      <c r="P4" s="389"/>
      <c r="Q4" s="389"/>
      <c r="R4" s="389"/>
      <c r="S4" s="389"/>
      <c r="T4" s="389"/>
      <c r="U4" s="389"/>
      <c r="V4" s="389"/>
      <c r="W4" s="390"/>
      <c r="X4" s="364"/>
      <c r="Y4" s="365"/>
      <c r="Z4" s="365"/>
      <c r="AA4" s="366"/>
    </row>
    <row r="5" spans="1:27" s="1" customFormat="1" ht="12" customHeight="1" x14ac:dyDescent="0.25">
      <c r="A5" s="386"/>
      <c r="B5" s="388"/>
      <c r="C5" s="389"/>
      <c r="D5" s="389"/>
      <c r="E5" s="389"/>
      <c r="F5" s="389"/>
      <c r="G5" s="389"/>
      <c r="H5" s="389"/>
      <c r="I5" s="389"/>
      <c r="J5" s="389"/>
      <c r="K5" s="389"/>
      <c r="L5" s="389"/>
      <c r="M5" s="389"/>
      <c r="N5" s="389"/>
      <c r="O5" s="389"/>
      <c r="P5" s="389"/>
      <c r="Q5" s="389"/>
      <c r="R5" s="389"/>
      <c r="S5" s="389"/>
      <c r="T5" s="389"/>
      <c r="U5" s="389"/>
      <c r="V5" s="389"/>
      <c r="W5" s="390"/>
      <c r="X5" s="367" t="s">
        <v>226</v>
      </c>
      <c r="Y5" s="368"/>
      <c r="Z5" s="367" t="s">
        <v>227</v>
      </c>
      <c r="AA5" s="368"/>
    </row>
    <row r="6" spans="1:27" s="1" customFormat="1" ht="7.5" customHeight="1" x14ac:dyDescent="0.25">
      <c r="A6" s="386"/>
      <c r="B6" s="388"/>
      <c r="C6" s="389"/>
      <c r="D6" s="389"/>
      <c r="E6" s="389"/>
      <c r="F6" s="389"/>
      <c r="G6" s="389"/>
      <c r="H6" s="389"/>
      <c r="I6" s="389"/>
      <c r="J6" s="389"/>
      <c r="K6" s="389"/>
      <c r="L6" s="389"/>
      <c r="M6" s="389"/>
      <c r="N6" s="389"/>
      <c r="O6" s="389"/>
      <c r="P6" s="389"/>
      <c r="Q6" s="389"/>
      <c r="R6" s="389"/>
      <c r="S6" s="389"/>
      <c r="T6" s="389"/>
      <c r="U6" s="389"/>
      <c r="V6" s="389"/>
      <c r="W6" s="390"/>
      <c r="X6" s="369"/>
      <c r="Y6" s="370"/>
      <c r="Z6" s="369"/>
      <c r="AA6" s="370"/>
    </row>
    <row r="7" spans="1:27" s="1" customFormat="1" ht="21" customHeight="1" x14ac:dyDescent="0.25">
      <c r="A7" s="386"/>
      <c r="B7" s="388"/>
      <c r="C7" s="389"/>
      <c r="D7" s="389"/>
      <c r="E7" s="389"/>
      <c r="F7" s="389"/>
      <c r="G7" s="389"/>
      <c r="H7" s="389"/>
      <c r="I7" s="389"/>
      <c r="J7" s="389"/>
      <c r="K7" s="389"/>
      <c r="L7" s="389"/>
      <c r="M7" s="389"/>
      <c r="N7" s="389"/>
      <c r="O7" s="389"/>
      <c r="P7" s="389"/>
      <c r="Q7" s="389"/>
      <c r="R7" s="389"/>
      <c r="S7" s="389"/>
      <c r="T7" s="389"/>
      <c r="U7" s="389"/>
      <c r="V7" s="389"/>
      <c r="W7" s="390"/>
      <c r="X7" s="371" t="s">
        <v>228</v>
      </c>
      <c r="Y7" s="372"/>
      <c r="Z7" s="371">
        <v>2</v>
      </c>
      <c r="AA7" s="372"/>
    </row>
    <row r="8" spans="1:27" s="1" customFormat="1" ht="18.75" customHeight="1" x14ac:dyDescent="0.25">
      <c r="A8" s="387"/>
      <c r="B8" s="391"/>
      <c r="C8" s="392"/>
      <c r="D8" s="392"/>
      <c r="E8" s="392"/>
      <c r="F8" s="392"/>
      <c r="G8" s="392"/>
      <c r="H8" s="392"/>
      <c r="I8" s="392"/>
      <c r="J8" s="392"/>
      <c r="K8" s="392"/>
      <c r="L8" s="392"/>
      <c r="M8" s="392"/>
      <c r="N8" s="392"/>
      <c r="O8" s="392"/>
      <c r="P8" s="392"/>
      <c r="Q8" s="392"/>
      <c r="R8" s="392"/>
      <c r="S8" s="392"/>
      <c r="T8" s="392"/>
      <c r="U8" s="392"/>
      <c r="V8" s="392"/>
      <c r="W8" s="393"/>
      <c r="X8" s="371" t="s">
        <v>229</v>
      </c>
      <c r="Y8" s="372"/>
      <c r="Z8" s="373">
        <v>43783</v>
      </c>
      <c r="AA8" s="374"/>
    </row>
    <row r="9" spans="1:27" s="1" customFormat="1" ht="25.5" customHeight="1" x14ac:dyDescent="0.25">
      <c r="A9" s="375" t="s">
        <v>309</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7"/>
    </row>
    <row r="10" spans="1:27" s="1" customFormat="1" ht="27" customHeight="1" x14ac:dyDescent="0.25">
      <c r="A10" s="378"/>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80"/>
    </row>
    <row r="11" spans="1:27" s="1" customFormat="1" ht="12" customHeight="1" x14ac:dyDescent="0.25">
      <c r="A11" s="381" t="s">
        <v>310</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27" s="1" customFormat="1" ht="12" customHeight="1" thickBot="1" x14ac:dyDescent="0.3">
      <c r="A12" s="383"/>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row>
    <row r="13" spans="1:27" s="1" customFormat="1" ht="17.25" customHeight="1" thickBot="1" x14ac:dyDescent="0.3">
      <c r="A13" s="394" t="s">
        <v>236</v>
      </c>
      <c r="B13" s="395"/>
      <c r="C13" s="395"/>
      <c r="D13" s="395"/>
      <c r="E13" s="395"/>
      <c r="F13" s="395"/>
      <c r="G13" s="395"/>
      <c r="H13" s="395"/>
      <c r="I13" s="396"/>
      <c r="J13" s="394" t="s">
        <v>237</v>
      </c>
      <c r="K13" s="395"/>
      <c r="L13" s="395"/>
      <c r="M13" s="395"/>
      <c r="N13" s="395"/>
      <c r="O13" s="395"/>
      <c r="P13" s="395"/>
      <c r="Q13" s="395"/>
      <c r="R13" s="396"/>
      <c r="S13" s="394" t="s">
        <v>234</v>
      </c>
      <c r="T13" s="395"/>
      <c r="U13" s="395"/>
      <c r="V13" s="395"/>
      <c r="W13" s="395"/>
      <c r="X13" s="395"/>
      <c r="Y13" s="395"/>
      <c r="Z13" s="395"/>
      <c r="AA13" s="396"/>
    </row>
    <row r="14" spans="1:27" s="1" customFormat="1" ht="18" customHeight="1" thickBot="1" x14ac:dyDescent="0.3">
      <c r="A14" s="219" t="s">
        <v>238</v>
      </c>
      <c r="B14" s="394" t="s">
        <v>154</v>
      </c>
      <c r="C14" s="395"/>
      <c r="D14" s="395"/>
      <c r="E14" s="396"/>
      <c r="F14" s="394" t="s">
        <v>222</v>
      </c>
      <c r="G14" s="395"/>
      <c r="H14" s="395"/>
      <c r="I14" s="396"/>
      <c r="J14" s="219" t="s">
        <v>238</v>
      </c>
      <c r="K14" s="394" t="s">
        <v>153</v>
      </c>
      <c r="L14" s="395"/>
      <c r="M14" s="396"/>
      <c r="N14" s="394" t="s">
        <v>222</v>
      </c>
      <c r="O14" s="395"/>
      <c r="P14" s="395"/>
      <c r="Q14" s="395"/>
      <c r="R14" s="396"/>
      <c r="S14" s="219" t="s">
        <v>238</v>
      </c>
      <c r="T14" s="394" t="s">
        <v>153</v>
      </c>
      <c r="U14" s="395"/>
      <c r="V14" s="396"/>
      <c r="W14" s="394" t="s">
        <v>222</v>
      </c>
      <c r="X14" s="395"/>
      <c r="Y14" s="395"/>
      <c r="Z14" s="395"/>
      <c r="AA14" s="396"/>
    </row>
    <row r="15" spans="1:27" s="1" customFormat="1" ht="105.75" hidden="1" customHeight="1" x14ac:dyDescent="0.25">
      <c r="A15" s="324" t="s">
        <v>386</v>
      </c>
      <c r="B15" s="343"/>
      <c r="C15" s="343"/>
      <c r="D15" s="343"/>
      <c r="E15" s="344"/>
      <c r="F15" s="309"/>
      <c r="G15" s="289"/>
      <c r="H15" s="289"/>
      <c r="I15" s="289"/>
      <c r="J15" s="324" t="s">
        <v>387</v>
      </c>
      <c r="K15" s="289"/>
      <c r="L15" s="289"/>
      <c r="M15" s="290"/>
      <c r="N15" s="309"/>
      <c r="O15" s="289"/>
      <c r="P15" s="289"/>
      <c r="Q15" s="289"/>
      <c r="R15" s="289"/>
      <c r="S15" s="324" t="s">
        <v>388</v>
      </c>
      <c r="T15" s="288"/>
      <c r="U15" s="289"/>
      <c r="V15" s="290"/>
      <c r="W15" s="309"/>
      <c r="X15" s="289"/>
      <c r="Y15" s="289"/>
      <c r="Z15" s="289"/>
      <c r="AA15" s="310"/>
    </row>
    <row r="16" spans="1:27" s="1" customFormat="1" ht="105.75" hidden="1" customHeight="1" x14ac:dyDescent="0.25">
      <c r="A16" s="325"/>
      <c r="B16" s="397"/>
      <c r="C16" s="397"/>
      <c r="D16" s="397"/>
      <c r="E16" s="398"/>
      <c r="F16" s="313"/>
      <c r="G16" s="295"/>
      <c r="H16" s="295"/>
      <c r="I16" s="295"/>
      <c r="J16" s="325"/>
      <c r="K16" s="292"/>
      <c r="L16" s="292"/>
      <c r="M16" s="293"/>
      <c r="N16" s="311"/>
      <c r="O16" s="292"/>
      <c r="P16" s="292"/>
      <c r="Q16" s="292"/>
      <c r="R16" s="292"/>
      <c r="S16" s="325"/>
      <c r="T16" s="399"/>
      <c r="U16" s="400"/>
      <c r="V16" s="401"/>
      <c r="W16" s="402"/>
      <c r="X16" s="400"/>
      <c r="Y16" s="400"/>
      <c r="Z16" s="400"/>
      <c r="AA16" s="403"/>
    </row>
    <row r="17" spans="1:27" s="1" customFormat="1" ht="73.5" hidden="1" customHeight="1" x14ac:dyDescent="0.25">
      <c r="A17" s="325"/>
      <c r="B17" s="404"/>
      <c r="C17" s="404"/>
      <c r="D17" s="404"/>
      <c r="E17" s="405"/>
      <c r="F17" s="406"/>
      <c r="G17" s="404"/>
      <c r="H17" s="404"/>
      <c r="I17" s="404"/>
      <c r="J17" s="325"/>
      <c r="K17" s="295"/>
      <c r="L17" s="295"/>
      <c r="M17" s="296"/>
      <c r="N17" s="313"/>
      <c r="O17" s="295"/>
      <c r="P17" s="295"/>
      <c r="Q17" s="295"/>
      <c r="R17" s="295"/>
      <c r="S17" s="325"/>
      <c r="T17" s="291"/>
      <c r="U17" s="292"/>
      <c r="V17" s="293"/>
      <c r="W17" s="311"/>
      <c r="X17" s="292"/>
      <c r="Y17" s="292"/>
      <c r="Z17" s="292"/>
      <c r="AA17" s="312"/>
    </row>
    <row r="18" spans="1:27" ht="96" hidden="1" customHeight="1" thickBot="1" x14ac:dyDescent="0.3">
      <c r="A18" s="326"/>
      <c r="B18" s="307"/>
      <c r="C18" s="307"/>
      <c r="D18" s="307"/>
      <c r="E18" s="308"/>
      <c r="F18" s="306"/>
      <c r="G18" s="307"/>
      <c r="H18" s="307"/>
      <c r="I18" s="307"/>
      <c r="J18" s="326"/>
      <c r="K18" s="298"/>
      <c r="L18" s="298"/>
      <c r="M18" s="299"/>
      <c r="N18" s="315"/>
      <c r="O18" s="298"/>
      <c r="P18" s="298"/>
      <c r="Q18" s="298"/>
      <c r="R18" s="298"/>
      <c r="S18" s="326"/>
      <c r="T18" s="407"/>
      <c r="U18" s="307"/>
      <c r="V18" s="308"/>
      <c r="W18" s="306"/>
      <c r="X18" s="307"/>
      <c r="Y18" s="307"/>
      <c r="Z18" s="307"/>
      <c r="AA18" s="351"/>
    </row>
    <row r="19" spans="1:27" ht="175.5" customHeight="1" thickBot="1" x14ac:dyDescent="0.3">
      <c r="A19" s="324" t="s">
        <v>389</v>
      </c>
      <c r="B19" s="346"/>
      <c r="C19" s="346"/>
      <c r="D19" s="346"/>
      <c r="E19" s="347"/>
      <c r="F19" s="311"/>
      <c r="G19" s="292"/>
      <c r="H19" s="292"/>
      <c r="I19" s="292"/>
      <c r="J19" s="324" t="s">
        <v>390</v>
      </c>
      <c r="K19" s="292" t="s">
        <v>421</v>
      </c>
      <c r="L19" s="292"/>
      <c r="M19" s="293"/>
      <c r="N19" s="311" t="s">
        <v>447</v>
      </c>
      <c r="O19" s="292"/>
      <c r="P19" s="292"/>
      <c r="Q19" s="292"/>
      <c r="R19" s="292"/>
      <c r="S19" s="324" t="s">
        <v>391</v>
      </c>
      <c r="T19" s="292"/>
      <c r="U19" s="292"/>
      <c r="V19" s="293"/>
      <c r="W19" s="311"/>
      <c r="X19" s="292"/>
      <c r="Y19" s="292"/>
      <c r="Z19" s="292"/>
      <c r="AA19" s="312"/>
    </row>
    <row r="20" spans="1:27" ht="90.75" hidden="1" customHeight="1" x14ac:dyDescent="0.25">
      <c r="A20" s="325"/>
      <c r="B20" s="346"/>
      <c r="C20" s="346"/>
      <c r="D20" s="346"/>
      <c r="E20" s="347"/>
      <c r="F20" s="311"/>
      <c r="G20" s="292"/>
      <c r="H20" s="292"/>
      <c r="I20" s="292"/>
      <c r="J20" s="325"/>
      <c r="K20" s="292"/>
      <c r="L20" s="292"/>
      <c r="M20" s="293"/>
      <c r="N20" s="311"/>
      <c r="O20" s="292"/>
      <c r="P20" s="292"/>
      <c r="Q20" s="292"/>
      <c r="R20" s="292"/>
      <c r="S20" s="325"/>
      <c r="T20" s="292"/>
      <c r="U20" s="292"/>
      <c r="V20" s="293"/>
      <c r="W20" s="311"/>
      <c r="X20" s="292"/>
      <c r="Y20" s="292"/>
      <c r="Z20" s="292"/>
      <c r="AA20" s="312"/>
    </row>
    <row r="21" spans="1:27" ht="90" hidden="1" customHeight="1" x14ac:dyDescent="0.25">
      <c r="A21" s="325"/>
      <c r="B21" s="346"/>
      <c r="C21" s="346"/>
      <c r="D21" s="346"/>
      <c r="E21" s="347"/>
      <c r="F21" s="311"/>
      <c r="G21" s="292"/>
      <c r="H21" s="292"/>
      <c r="I21" s="292"/>
      <c r="J21" s="325"/>
      <c r="K21" s="292"/>
      <c r="L21" s="292"/>
      <c r="M21" s="293"/>
      <c r="N21" s="311"/>
      <c r="O21" s="292"/>
      <c r="P21" s="292"/>
      <c r="Q21" s="292"/>
      <c r="R21" s="292"/>
      <c r="S21" s="325"/>
      <c r="T21" s="292"/>
      <c r="U21" s="292"/>
      <c r="V21" s="293"/>
      <c r="W21" s="311"/>
      <c r="X21" s="292"/>
      <c r="Y21" s="292"/>
      <c r="Z21" s="292"/>
      <c r="AA21" s="312"/>
    </row>
    <row r="22" spans="1:27" ht="99" hidden="1" customHeight="1" x14ac:dyDescent="0.25">
      <c r="A22" s="325"/>
      <c r="B22" s="346"/>
      <c r="C22" s="346"/>
      <c r="D22" s="346"/>
      <c r="E22" s="347"/>
      <c r="F22" s="311"/>
      <c r="G22" s="292"/>
      <c r="H22" s="292"/>
      <c r="I22" s="292"/>
      <c r="J22" s="325"/>
      <c r="K22" s="292"/>
      <c r="L22" s="292"/>
      <c r="M22" s="293"/>
      <c r="N22" s="321"/>
      <c r="O22" s="322"/>
      <c r="P22" s="322"/>
      <c r="Q22" s="322"/>
      <c r="R22" s="322"/>
      <c r="S22" s="325"/>
      <c r="T22" s="292"/>
      <c r="U22" s="292"/>
      <c r="V22" s="293"/>
      <c r="W22" s="311"/>
      <c r="X22" s="292"/>
      <c r="Y22" s="292"/>
      <c r="Z22" s="292"/>
      <c r="AA22" s="312"/>
    </row>
    <row r="23" spans="1:27" ht="99.75" hidden="1" customHeight="1" thickBot="1" x14ac:dyDescent="0.3">
      <c r="A23" s="325"/>
      <c r="B23" s="346"/>
      <c r="C23" s="346"/>
      <c r="D23" s="346"/>
      <c r="E23" s="347"/>
      <c r="F23" s="311"/>
      <c r="G23" s="292"/>
      <c r="H23" s="292"/>
      <c r="I23" s="292"/>
      <c r="J23" s="326"/>
      <c r="K23" s="292"/>
      <c r="L23" s="292"/>
      <c r="M23" s="293"/>
      <c r="N23" s="323"/>
      <c r="O23" s="323"/>
      <c r="P23" s="323"/>
      <c r="Q23" s="323"/>
      <c r="R23" s="311"/>
      <c r="S23" s="326"/>
      <c r="T23" s="292"/>
      <c r="U23" s="292"/>
      <c r="V23" s="293"/>
      <c r="W23" s="311"/>
      <c r="X23" s="292"/>
      <c r="Y23" s="292"/>
      <c r="Z23" s="292"/>
      <c r="AA23" s="312"/>
    </row>
    <row r="24" spans="1:27" ht="177.75" hidden="1" customHeight="1" x14ac:dyDescent="0.25">
      <c r="A24" s="324" t="s">
        <v>392</v>
      </c>
      <c r="B24" s="349"/>
      <c r="C24" s="343"/>
      <c r="D24" s="343"/>
      <c r="E24" s="344"/>
      <c r="F24" s="309"/>
      <c r="G24" s="289"/>
      <c r="H24" s="289"/>
      <c r="I24" s="310"/>
      <c r="J24" s="324" t="s">
        <v>393</v>
      </c>
      <c r="K24" s="288"/>
      <c r="L24" s="289"/>
      <c r="M24" s="290"/>
      <c r="N24" s="309"/>
      <c r="O24" s="289"/>
      <c r="P24" s="289"/>
      <c r="Q24" s="289"/>
      <c r="R24" s="310"/>
      <c r="S24" s="324" t="s">
        <v>394</v>
      </c>
      <c r="T24" s="288"/>
      <c r="U24" s="289"/>
      <c r="V24" s="290"/>
      <c r="W24" s="309"/>
      <c r="X24" s="289"/>
      <c r="Y24" s="289"/>
      <c r="Z24" s="289"/>
      <c r="AA24" s="310"/>
    </row>
    <row r="25" spans="1:27" ht="77.25" hidden="1" customHeight="1" x14ac:dyDescent="0.25">
      <c r="A25" s="325"/>
      <c r="B25" s="350"/>
      <c r="C25" s="346"/>
      <c r="D25" s="346"/>
      <c r="E25" s="347"/>
      <c r="F25" s="311"/>
      <c r="G25" s="292"/>
      <c r="H25" s="292"/>
      <c r="I25" s="312"/>
      <c r="J25" s="325"/>
      <c r="K25" s="291"/>
      <c r="L25" s="292"/>
      <c r="M25" s="293"/>
      <c r="N25" s="311"/>
      <c r="O25" s="292"/>
      <c r="P25" s="292"/>
      <c r="Q25" s="292"/>
      <c r="R25" s="312"/>
      <c r="S25" s="325"/>
      <c r="T25" s="291"/>
      <c r="U25" s="292"/>
      <c r="V25" s="293"/>
      <c r="W25" s="311"/>
      <c r="X25" s="292"/>
      <c r="Y25" s="292"/>
      <c r="Z25" s="292"/>
      <c r="AA25" s="312"/>
    </row>
    <row r="26" spans="1:27" ht="78" hidden="1" customHeight="1" thickBot="1" x14ac:dyDescent="0.3">
      <c r="A26" s="326"/>
      <c r="B26" s="339"/>
      <c r="C26" s="340"/>
      <c r="D26" s="340"/>
      <c r="E26" s="341"/>
      <c r="F26" s="306"/>
      <c r="G26" s="307"/>
      <c r="H26" s="307"/>
      <c r="I26" s="351"/>
      <c r="J26" s="326"/>
      <c r="K26" s="407"/>
      <c r="L26" s="307"/>
      <c r="M26" s="308"/>
      <c r="N26" s="306"/>
      <c r="O26" s="307"/>
      <c r="P26" s="307"/>
      <c r="Q26" s="307"/>
      <c r="R26" s="351"/>
      <c r="S26" s="326"/>
      <c r="T26" s="407"/>
      <c r="U26" s="307"/>
      <c r="V26" s="308"/>
      <c r="W26" s="306"/>
      <c r="X26" s="307"/>
      <c r="Y26" s="307"/>
      <c r="Z26" s="307"/>
      <c r="AA26" s="351"/>
    </row>
    <row r="27" spans="1:27" ht="232.5" customHeight="1" thickBot="1" x14ac:dyDescent="0.3">
      <c r="A27" s="408" t="s">
        <v>395</v>
      </c>
      <c r="B27" s="342"/>
      <c r="C27" s="343"/>
      <c r="D27" s="343"/>
      <c r="E27" s="344"/>
      <c r="F27" s="309"/>
      <c r="G27" s="289"/>
      <c r="H27" s="289"/>
      <c r="I27" s="290"/>
      <c r="J27" s="411" t="s">
        <v>396</v>
      </c>
      <c r="K27" s="309"/>
      <c r="L27" s="289"/>
      <c r="M27" s="290"/>
      <c r="N27" s="309"/>
      <c r="O27" s="289"/>
      <c r="P27" s="289"/>
      <c r="Q27" s="289"/>
      <c r="R27" s="290"/>
      <c r="S27" s="411" t="s">
        <v>397</v>
      </c>
      <c r="T27" s="414" t="s">
        <v>420</v>
      </c>
      <c r="U27" s="415"/>
      <c r="V27" s="416"/>
      <c r="W27" s="309" t="s">
        <v>435</v>
      </c>
      <c r="X27" s="289"/>
      <c r="Y27" s="289"/>
      <c r="Z27" s="289"/>
      <c r="AA27" s="310"/>
    </row>
    <row r="28" spans="1:27" ht="102" hidden="1" customHeight="1" x14ac:dyDescent="0.25">
      <c r="A28" s="409"/>
      <c r="B28" s="345"/>
      <c r="C28" s="346"/>
      <c r="D28" s="346"/>
      <c r="E28" s="347"/>
      <c r="F28" s="311"/>
      <c r="G28" s="292"/>
      <c r="H28" s="292"/>
      <c r="I28" s="293"/>
      <c r="J28" s="412"/>
      <c r="K28" s="311"/>
      <c r="L28" s="292"/>
      <c r="M28" s="293"/>
      <c r="N28" s="311"/>
      <c r="O28" s="292"/>
      <c r="P28" s="292"/>
      <c r="Q28" s="292"/>
      <c r="R28" s="293"/>
      <c r="S28" s="412"/>
      <c r="T28" s="311"/>
      <c r="U28" s="292"/>
      <c r="V28" s="293"/>
      <c r="W28" s="311"/>
      <c r="X28" s="292"/>
      <c r="Y28" s="292"/>
      <c r="Z28" s="292"/>
      <c r="AA28" s="312"/>
    </row>
    <row r="29" spans="1:27" ht="66.75" hidden="1" customHeight="1" x14ac:dyDescent="0.25">
      <c r="A29" s="409"/>
      <c r="B29" s="345"/>
      <c r="C29" s="346"/>
      <c r="D29" s="346"/>
      <c r="E29" s="347"/>
      <c r="F29" s="311"/>
      <c r="G29" s="292"/>
      <c r="H29" s="292"/>
      <c r="I29" s="293"/>
      <c r="J29" s="412"/>
      <c r="K29" s="311"/>
      <c r="L29" s="292"/>
      <c r="M29" s="293"/>
      <c r="N29" s="311"/>
      <c r="O29" s="292"/>
      <c r="P29" s="292"/>
      <c r="Q29" s="292"/>
      <c r="R29" s="293"/>
      <c r="S29" s="412"/>
      <c r="T29" s="311"/>
      <c r="U29" s="292"/>
      <c r="V29" s="293"/>
      <c r="W29" s="311"/>
      <c r="X29" s="292"/>
      <c r="Y29" s="292"/>
      <c r="Z29" s="292"/>
      <c r="AA29" s="312"/>
    </row>
    <row r="30" spans="1:27" ht="77.25" hidden="1" customHeight="1" x14ac:dyDescent="0.25">
      <c r="A30" s="409"/>
      <c r="B30" s="345"/>
      <c r="C30" s="346"/>
      <c r="D30" s="346"/>
      <c r="E30" s="347"/>
      <c r="F30" s="311"/>
      <c r="G30" s="292"/>
      <c r="H30" s="292"/>
      <c r="I30" s="293"/>
      <c r="J30" s="412"/>
      <c r="K30" s="311"/>
      <c r="L30" s="292"/>
      <c r="M30" s="293"/>
      <c r="N30" s="311"/>
      <c r="O30" s="292"/>
      <c r="P30" s="292"/>
      <c r="Q30" s="292"/>
      <c r="R30" s="293"/>
      <c r="S30" s="412"/>
      <c r="T30" s="311"/>
      <c r="U30" s="292"/>
      <c r="V30" s="293"/>
      <c r="W30" s="311"/>
      <c r="X30" s="292"/>
      <c r="Y30" s="292"/>
      <c r="Z30" s="292"/>
      <c r="AA30" s="312"/>
    </row>
    <row r="31" spans="1:27" ht="82.5" hidden="1" customHeight="1" thickBot="1" x14ac:dyDescent="0.3">
      <c r="A31" s="410"/>
      <c r="B31" s="348"/>
      <c r="C31" s="340"/>
      <c r="D31" s="340"/>
      <c r="E31" s="341"/>
      <c r="F31" s="306"/>
      <c r="G31" s="307"/>
      <c r="H31" s="307"/>
      <c r="I31" s="308"/>
      <c r="J31" s="413"/>
      <c r="K31" s="306"/>
      <c r="L31" s="307"/>
      <c r="M31" s="308"/>
      <c r="N31" s="306"/>
      <c r="O31" s="307"/>
      <c r="P31" s="307"/>
      <c r="Q31" s="307"/>
      <c r="R31" s="308"/>
      <c r="S31" s="413"/>
      <c r="T31" s="306"/>
      <c r="U31" s="307"/>
      <c r="V31" s="308"/>
      <c r="W31" s="306"/>
      <c r="X31" s="307"/>
      <c r="Y31" s="307"/>
      <c r="Z31" s="307"/>
      <c r="AA31" s="351"/>
    </row>
    <row r="32" spans="1:27" ht="213.75" customHeight="1" x14ac:dyDescent="0.25">
      <c r="A32" s="324" t="s">
        <v>398</v>
      </c>
      <c r="B32" s="349"/>
      <c r="C32" s="343"/>
      <c r="D32" s="343"/>
      <c r="E32" s="344"/>
      <c r="F32" s="309"/>
      <c r="G32" s="289"/>
      <c r="H32" s="289"/>
      <c r="I32" s="310"/>
      <c r="J32" s="327" t="s">
        <v>399</v>
      </c>
      <c r="K32" s="288" t="s">
        <v>370</v>
      </c>
      <c r="L32" s="289"/>
      <c r="M32" s="290"/>
      <c r="N32" s="309" t="s">
        <v>400</v>
      </c>
      <c r="O32" s="289"/>
      <c r="P32" s="289"/>
      <c r="Q32" s="289"/>
      <c r="R32" s="310"/>
      <c r="S32" s="417" t="s">
        <v>401</v>
      </c>
      <c r="T32" s="288"/>
      <c r="U32" s="289"/>
      <c r="V32" s="290"/>
      <c r="W32" s="309"/>
      <c r="X32" s="289"/>
      <c r="Y32" s="289"/>
      <c r="Z32" s="289"/>
      <c r="AA32" s="310"/>
    </row>
    <row r="33" spans="1:27" ht="85.5" hidden="1" customHeight="1" x14ac:dyDescent="0.25">
      <c r="A33" s="325"/>
      <c r="B33" s="350"/>
      <c r="C33" s="346"/>
      <c r="D33" s="346"/>
      <c r="E33" s="347"/>
      <c r="F33" s="311"/>
      <c r="G33" s="292"/>
      <c r="H33" s="292"/>
      <c r="I33" s="312"/>
      <c r="J33" s="328"/>
      <c r="K33" s="291"/>
      <c r="L33" s="292"/>
      <c r="M33" s="293"/>
      <c r="N33" s="311"/>
      <c r="O33" s="292"/>
      <c r="P33" s="292"/>
      <c r="Q33" s="292"/>
      <c r="R33" s="312"/>
      <c r="S33" s="418"/>
      <c r="T33" s="291"/>
      <c r="U33" s="292"/>
      <c r="V33" s="293"/>
      <c r="W33" s="311"/>
      <c r="X33" s="292"/>
      <c r="Y33" s="292"/>
      <c r="Z33" s="292"/>
      <c r="AA33" s="312"/>
    </row>
    <row r="34" spans="1:27" ht="77.25" hidden="1" customHeight="1" x14ac:dyDescent="0.25">
      <c r="A34" s="325"/>
      <c r="B34" s="350"/>
      <c r="C34" s="346"/>
      <c r="D34" s="346"/>
      <c r="E34" s="347"/>
      <c r="F34" s="311"/>
      <c r="G34" s="292"/>
      <c r="H34" s="292"/>
      <c r="I34" s="312"/>
      <c r="J34" s="328"/>
      <c r="K34" s="294"/>
      <c r="L34" s="295"/>
      <c r="M34" s="296"/>
      <c r="N34" s="313"/>
      <c r="O34" s="295"/>
      <c r="P34" s="295"/>
      <c r="Q34" s="295"/>
      <c r="R34" s="314"/>
      <c r="S34" s="418"/>
      <c r="T34" s="291"/>
      <c r="U34" s="292"/>
      <c r="V34" s="293"/>
      <c r="W34" s="311"/>
      <c r="X34" s="292"/>
      <c r="Y34" s="292"/>
      <c r="Z34" s="292"/>
      <c r="AA34" s="312"/>
    </row>
    <row r="35" spans="1:27" ht="75" hidden="1" customHeight="1" thickBot="1" x14ac:dyDescent="0.3">
      <c r="A35" s="326"/>
      <c r="B35" s="339"/>
      <c r="C35" s="340"/>
      <c r="D35" s="340"/>
      <c r="E35" s="341"/>
      <c r="F35" s="306"/>
      <c r="G35" s="307"/>
      <c r="H35" s="307"/>
      <c r="I35" s="351"/>
      <c r="J35" s="329"/>
      <c r="K35" s="297"/>
      <c r="L35" s="298"/>
      <c r="M35" s="299"/>
      <c r="N35" s="315"/>
      <c r="O35" s="298"/>
      <c r="P35" s="298"/>
      <c r="Q35" s="298"/>
      <c r="R35" s="316"/>
      <c r="S35" s="419"/>
      <c r="T35" s="407"/>
      <c r="U35" s="307"/>
      <c r="V35" s="308"/>
      <c r="W35" s="306"/>
      <c r="X35" s="307"/>
      <c r="Y35" s="307"/>
      <c r="Z35" s="307"/>
      <c r="AA35" s="351"/>
    </row>
    <row r="36" spans="1:27" ht="98.25" hidden="1" customHeight="1" x14ac:dyDescent="0.25">
      <c r="A36" s="330" t="s">
        <v>252</v>
      </c>
      <c r="B36" s="352"/>
      <c r="C36" s="353"/>
      <c r="D36" s="353"/>
      <c r="E36" s="354"/>
      <c r="F36" s="317"/>
      <c r="G36" s="301"/>
      <c r="H36" s="301"/>
      <c r="I36" s="318"/>
      <c r="J36" s="330" t="s">
        <v>253</v>
      </c>
      <c r="K36" s="300"/>
      <c r="L36" s="301"/>
      <c r="M36" s="302"/>
      <c r="N36" s="317"/>
      <c r="O36" s="301"/>
      <c r="P36" s="301"/>
      <c r="Q36" s="301"/>
      <c r="R36" s="318"/>
      <c r="S36" s="330" t="s">
        <v>254</v>
      </c>
      <c r="T36" s="300"/>
      <c r="U36" s="301"/>
      <c r="V36" s="302"/>
      <c r="W36" s="317"/>
      <c r="X36" s="301"/>
      <c r="Y36" s="301"/>
      <c r="Z36" s="301"/>
      <c r="AA36" s="318"/>
    </row>
    <row r="37" spans="1:27" ht="84" hidden="1" customHeight="1" x14ac:dyDescent="0.25">
      <c r="A37" s="331"/>
      <c r="B37" s="355"/>
      <c r="C37" s="356"/>
      <c r="D37" s="356"/>
      <c r="E37" s="357"/>
      <c r="F37" s="319"/>
      <c r="G37" s="304"/>
      <c r="H37" s="304"/>
      <c r="I37" s="320"/>
      <c r="J37" s="331"/>
      <c r="K37" s="303"/>
      <c r="L37" s="304"/>
      <c r="M37" s="305"/>
      <c r="N37" s="319"/>
      <c r="O37" s="304"/>
      <c r="P37" s="304"/>
      <c r="Q37" s="304"/>
      <c r="R37" s="320"/>
      <c r="S37" s="331"/>
      <c r="T37" s="303"/>
      <c r="U37" s="304"/>
      <c r="V37" s="305"/>
      <c r="W37" s="319"/>
      <c r="X37" s="304"/>
      <c r="Y37" s="304"/>
      <c r="Z37" s="304"/>
      <c r="AA37" s="320"/>
    </row>
    <row r="38" spans="1:27" ht="89.25" hidden="1" customHeight="1" x14ac:dyDescent="0.25">
      <c r="A38" s="331"/>
      <c r="B38" s="355"/>
      <c r="C38" s="356"/>
      <c r="D38" s="356"/>
      <c r="E38" s="357"/>
      <c r="F38" s="319"/>
      <c r="G38" s="304"/>
      <c r="H38" s="304"/>
      <c r="I38" s="320"/>
      <c r="J38" s="331"/>
      <c r="K38" s="303"/>
      <c r="L38" s="304"/>
      <c r="M38" s="305"/>
      <c r="N38" s="319"/>
      <c r="O38" s="304"/>
      <c r="P38" s="304"/>
      <c r="Q38" s="304"/>
      <c r="R38" s="320"/>
      <c r="S38" s="331"/>
      <c r="T38" s="303"/>
      <c r="U38" s="304"/>
      <c r="V38" s="305"/>
      <c r="W38" s="319"/>
      <c r="X38" s="304"/>
      <c r="Y38" s="304"/>
      <c r="Z38" s="304"/>
      <c r="AA38" s="320"/>
    </row>
    <row r="39" spans="1:27" ht="78.75" hidden="1" customHeight="1" x14ac:dyDescent="0.25">
      <c r="A39" s="331"/>
      <c r="B39" s="355"/>
      <c r="C39" s="356"/>
      <c r="D39" s="356"/>
      <c r="E39" s="357"/>
      <c r="F39" s="319"/>
      <c r="G39" s="304"/>
      <c r="H39" s="304"/>
      <c r="I39" s="320"/>
      <c r="J39" s="331"/>
      <c r="K39" s="303"/>
      <c r="L39" s="304"/>
      <c r="M39" s="305"/>
      <c r="N39" s="319"/>
      <c r="O39" s="304"/>
      <c r="P39" s="304"/>
      <c r="Q39" s="304"/>
      <c r="R39" s="320"/>
      <c r="S39" s="331"/>
      <c r="T39" s="303"/>
      <c r="U39" s="304"/>
      <c r="V39" s="305"/>
      <c r="W39" s="319"/>
      <c r="X39" s="304"/>
      <c r="Y39" s="304"/>
      <c r="Z39" s="304"/>
      <c r="AA39" s="320"/>
    </row>
    <row r="40" spans="1:27" ht="90" hidden="1" customHeight="1" thickBot="1" x14ac:dyDescent="0.3">
      <c r="A40" s="332"/>
      <c r="B40" s="333"/>
      <c r="C40" s="334"/>
      <c r="D40" s="334"/>
      <c r="E40" s="335"/>
      <c r="F40" s="336"/>
      <c r="G40" s="337"/>
      <c r="H40" s="337"/>
      <c r="I40" s="338"/>
      <c r="J40" s="332"/>
      <c r="K40" s="420"/>
      <c r="L40" s="337"/>
      <c r="M40" s="421"/>
      <c r="N40" s="336"/>
      <c r="O40" s="337"/>
      <c r="P40" s="337"/>
      <c r="Q40" s="337"/>
      <c r="R40" s="338"/>
      <c r="S40" s="332"/>
      <c r="T40" s="420"/>
      <c r="U40" s="337"/>
      <c r="V40" s="421"/>
      <c r="W40" s="336"/>
      <c r="X40" s="337"/>
      <c r="Y40" s="337"/>
      <c r="Z40" s="337"/>
      <c r="AA40" s="338"/>
    </row>
    <row r="41" spans="1:27" ht="24.75" hidden="1" customHeight="1" x14ac:dyDescent="0.25">
      <c r="A41" s="25"/>
      <c r="B41" s="25"/>
      <c r="C41" s="25"/>
      <c r="D41" s="25"/>
      <c r="E41" s="25"/>
      <c r="F41" s="25"/>
      <c r="G41" s="25"/>
      <c r="H41" s="25"/>
      <c r="I41" s="25"/>
      <c r="J41" s="25"/>
      <c r="K41" s="25"/>
      <c r="L41" s="25"/>
      <c r="M41" s="25"/>
      <c r="N41" s="25"/>
      <c r="O41" s="25"/>
      <c r="P41" s="25"/>
      <c r="Q41" s="25"/>
      <c r="R41" s="25"/>
    </row>
    <row r="42" spans="1:27" ht="24.75" hidden="1" customHeight="1" x14ac:dyDescent="0.25">
      <c r="A42" s="25"/>
      <c r="B42" s="25"/>
      <c r="C42" s="25"/>
      <c r="D42" s="25"/>
      <c r="E42" s="25"/>
      <c r="F42" s="25"/>
      <c r="G42" s="25"/>
      <c r="H42" s="25"/>
      <c r="I42" s="25"/>
      <c r="J42" s="25"/>
      <c r="K42" s="25"/>
      <c r="L42" s="25"/>
      <c r="M42" s="25"/>
      <c r="N42" s="25"/>
      <c r="O42" s="25"/>
      <c r="P42" s="25"/>
      <c r="Q42" s="25"/>
      <c r="R42" s="25"/>
    </row>
    <row r="43" spans="1:27" ht="24.75" hidden="1" customHeight="1" x14ac:dyDescent="0.25">
      <c r="A43" s="25"/>
      <c r="B43" s="25"/>
      <c r="C43" s="25"/>
      <c r="D43" s="25"/>
      <c r="E43" s="25"/>
      <c r="F43" s="25"/>
      <c r="G43" s="25"/>
      <c r="H43" s="25"/>
      <c r="I43" s="25"/>
      <c r="J43" s="25"/>
      <c r="K43" s="25"/>
      <c r="L43" s="25"/>
      <c r="M43" s="25"/>
      <c r="N43" s="25"/>
      <c r="O43" s="25"/>
      <c r="P43" s="25"/>
      <c r="Q43" s="25"/>
      <c r="R43" s="25"/>
    </row>
    <row r="44" spans="1:27" ht="24.75" hidden="1" customHeight="1" x14ac:dyDescent="0.25">
      <c r="A44" s="25"/>
      <c r="B44" s="25"/>
      <c r="C44" s="25"/>
      <c r="D44" s="25"/>
      <c r="E44" s="25"/>
      <c r="F44" s="25"/>
      <c r="G44" s="25"/>
      <c r="H44" s="25"/>
      <c r="I44" s="25"/>
      <c r="J44" s="25"/>
      <c r="K44" s="25"/>
      <c r="L44" s="25"/>
      <c r="M44" s="25"/>
      <c r="N44" s="25"/>
      <c r="O44" s="25"/>
      <c r="P44" s="25"/>
      <c r="Q44" s="25"/>
      <c r="R44" s="25"/>
    </row>
    <row r="45" spans="1:27" ht="24.75" hidden="1" customHeight="1" x14ac:dyDescent="0.25">
      <c r="A45" s="25"/>
      <c r="B45" s="25"/>
      <c r="C45" s="25"/>
      <c r="D45" s="25"/>
      <c r="E45" s="25"/>
      <c r="F45" s="25"/>
      <c r="G45" s="25"/>
      <c r="H45" s="25"/>
      <c r="I45" s="25"/>
      <c r="J45" s="25"/>
      <c r="K45" s="25"/>
      <c r="L45" s="25"/>
      <c r="M45" s="25"/>
      <c r="N45" s="25"/>
      <c r="O45" s="25"/>
      <c r="P45" s="25"/>
      <c r="Q45" s="25"/>
      <c r="R45" s="25"/>
    </row>
    <row r="46" spans="1:27" hidden="1" x14ac:dyDescent="0.25">
      <c r="A46" s="25"/>
      <c r="B46" s="25"/>
      <c r="C46" s="25"/>
      <c r="D46" s="25"/>
      <c r="E46" s="25"/>
      <c r="F46" s="25"/>
      <c r="G46" s="25"/>
      <c r="H46" s="25"/>
      <c r="I46" s="25"/>
      <c r="J46" s="25"/>
      <c r="K46" s="25"/>
      <c r="L46" s="25"/>
      <c r="M46" s="25"/>
      <c r="N46" s="25"/>
      <c r="O46" s="25"/>
      <c r="P46" s="25"/>
      <c r="Q46" s="25"/>
      <c r="R46" s="25"/>
    </row>
    <row r="47" spans="1:27" hidden="1" x14ac:dyDescent="0.25">
      <c r="A47" s="25"/>
      <c r="B47" s="25"/>
      <c r="C47" s="25"/>
      <c r="D47" s="25"/>
      <c r="E47" s="25"/>
      <c r="F47" s="25"/>
      <c r="G47" s="25"/>
      <c r="H47" s="25"/>
      <c r="I47" s="25"/>
      <c r="J47" s="25"/>
      <c r="K47" s="25"/>
      <c r="L47" s="25"/>
      <c r="M47" s="25"/>
      <c r="N47" s="25"/>
      <c r="O47" s="25"/>
      <c r="P47" s="25"/>
      <c r="Q47" s="25"/>
      <c r="R47" s="25"/>
    </row>
    <row r="48" spans="1:27" hidden="1" x14ac:dyDescent="0.25">
      <c r="A48" s="25"/>
      <c r="B48" s="25"/>
      <c r="C48" s="25"/>
      <c r="D48" s="25"/>
      <c r="E48" s="25"/>
      <c r="F48" s="25"/>
      <c r="G48" s="25"/>
      <c r="H48" s="25"/>
      <c r="I48" s="25"/>
      <c r="J48" s="25"/>
      <c r="K48" s="25"/>
      <c r="L48" s="25"/>
      <c r="M48" s="25"/>
      <c r="N48" s="25"/>
      <c r="O48" s="25"/>
      <c r="P48" s="25"/>
      <c r="Q48" s="25"/>
      <c r="R48" s="25"/>
    </row>
    <row r="49" spans="1:18" hidden="1" x14ac:dyDescent="0.25">
      <c r="A49" s="25"/>
      <c r="B49" s="25"/>
      <c r="C49" s="25"/>
      <c r="D49" s="25"/>
      <c r="E49" s="25"/>
      <c r="F49" s="25"/>
      <c r="G49" s="25"/>
      <c r="H49" s="25"/>
      <c r="I49" s="25"/>
      <c r="J49" s="25"/>
      <c r="K49" s="25"/>
      <c r="L49" s="25"/>
      <c r="M49" s="25"/>
      <c r="N49" s="25"/>
      <c r="O49" s="25"/>
      <c r="P49" s="25"/>
      <c r="Q49" s="25"/>
      <c r="R49" s="25"/>
    </row>
    <row r="50" spans="1:18" hidden="1" x14ac:dyDescent="0.25">
      <c r="A50" s="25"/>
      <c r="B50" s="25"/>
      <c r="C50" s="25"/>
      <c r="D50" s="25"/>
      <c r="E50" s="25"/>
      <c r="F50" s="25"/>
      <c r="G50" s="25"/>
      <c r="H50" s="25"/>
      <c r="I50" s="25"/>
      <c r="J50" s="25"/>
      <c r="K50" s="25"/>
      <c r="L50" s="25"/>
      <c r="M50" s="25"/>
      <c r="N50" s="25"/>
      <c r="O50" s="25"/>
      <c r="P50" s="25"/>
      <c r="Q50" s="25"/>
      <c r="R50" s="25"/>
    </row>
    <row r="51" spans="1:18" hidden="1" x14ac:dyDescent="0.25">
      <c r="A51" s="25"/>
      <c r="B51" s="25"/>
      <c r="C51" s="25"/>
      <c r="D51" s="25"/>
      <c r="E51" s="25"/>
      <c r="F51" s="25"/>
      <c r="G51" s="25"/>
      <c r="H51" s="25"/>
      <c r="I51" s="25"/>
      <c r="J51" s="25"/>
      <c r="K51" s="25"/>
      <c r="L51" s="25"/>
      <c r="M51" s="25"/>
      <c r="N51" s="25"/>
      <c r="O51" s="25"/>
      <c r="P51" s="25"/>
      <c r="Q51" s="25"/>
      <c r="R51" s="25"/>
    </row>
    <row r="52" spans="1:18" hidden="1" x14ac:dyDescent="0.25">
      <c r="A52" s="25"/>
      <c r="B52" s="25"/>
      <c r="C52" s="25"/>
      <c r="D52" s="25"/>
      <c r="E52" s="25"/>
      <c r="F52" s="25"/>
      <c r="G52" s="25"/>
      <c r="H52" s="25"/>
      <c r="I52" s="25"/>
      <c r="J52" s="25"/>
      <c r="K52" s="25"/>
      <c r="L52" s="25"/>
      <c r="M52" s="25"/>
      <c r="N52" s="25"/>
      <c r="O52" s="25"/>
      <c r="P52" s="25"/>
      <c r="Q52" s="25"/>
      <c r="R52" s="25"/>
    </row>
    <row r="53" spans="1:18" hidden="1" x14ac:dyDescent="0.25">
      <c r="A53" s="25"/>
      <c r="B53" s="25"/>
      <c r="C53" s="25"/>
      <c r="D53" s="25"/>
      <c r="E53" s="25"/>
      <c r="F53" s="25"/>
      <c r="G53" s="25"/>
      <c r="H53" s="25"/>
      <c r="I53" s="25"/>
      <c r="J53" s="25"/>
      <c r="K53" s="25"/>
      <c r="L53" s="25"/>
      <c r="M53" s="25"/>
      <c r="N53" s="25"/>
      <c r="O53" s="25"/>
      <c r="P53" s="25"/>
      <c r="Q53" s="25"/>
      <c r="R53" s="25"/>
    </row>
    <row r="54" spans="1:18" hidden="1" x14ac:dyDescent="0.25">
      <c r="A54" s="25"/>
      <c r="B54" s="25"/>
      <c r="C54" s="25"/>
      <c r="D54" s="25"/>
      <c r="E54" s="25"/>
      <c r="F54" s="25"/>
      <c r="G54" s="25"/>
      <c r="H54" s="25"/>
      <c r="I54" s="25"/>
      <c r="J54" s="25"/>
      <c r="K54" s="25"/>
      <c r="L54" s="25"/>
      <c r="M54" s="25"/>
      <c r="N54" s="25"/>
      <c r="O54" s="25"/>
      <c r="P54" s="25"/>
      <c r="Q54" s="25"/>
      <c r="R54" s="25"/>
    </row>
    <row r="55" spans="1:18" hidden="1" x14ac:dyDescent="0.25">
      <c r="A55" s="25"/>
      <c r="B55" s="25"/>
      <c r="C55" s="25"/>
      <c r="D55" s="25"/>
      <c r="E55" s="25"/>
      <c r="F55" s="25"/>
      <c r="G55" s="25"/>
      <c r="H55" s="25"/>
      <c r="I55" s="25"/>
      <c r="J55" s="25"/>
      <c r="K55" s="25"/>
      <c r="L55" s="25"/>
      <c r="M55" s="25"/>
      <c r="N55" s="25"/>
      <c r="O55" s="25"/>
      <c r="P55" s="25"/>
      <c r="Q55" s="25"/>
      <c r="R55" s="25"/>
    </row>
    <row r="56" spans="1:18" hidden="1" x14ac:dyDescent="0.25">
      <c r="A56" s="25"/>
      <c r="B56" s="25"/>
      <c r="C56" s="25"/>
      <c r="D56" s="25"/>
      <c r="E56" s="25"/>
      <c r="F56" s="25"/>
      <c r="G56" s="25"/>
      <c r="H56" s="25"/>
      <c r="I56" s="25"/>
      <c r="J56" s="25"/>
      <c r="K56" s="25"/>
      <c r="L56" s="25"/>
      <c r="M56" s="25"/>
      <c r="N56" s="25"/>
      <c r="O56" s="25"/>
      <c r="P56" s="25"/>
      <c r="Q56" s="25"/>
      <c r="R56" s="25"/>
    </row>
    <row r="57" spans="1:18" x14ac:dyDescent="0.25">
      <c r="A57" s="25"/>
      <c r="B57" s="25"/>
      <c r="C57" s="25"/>
      <c r="D57" s="25"/>
      <c r="E57" s="25"/>
      <c r="F57" s="25"/>
      <c r="G57" s="25"/>
      <c r="H57" s="25"/>
      <c r="I57" s="25"/>
      <c r="J57" s="25"/>
      <c r="K57" s="25"/>
      <c r="L57" s="25"/>
      <c r="M57" s="25"/>
      <c r="N57" s="25"/>
      <c r="O57" s="25"/>
      <c r="P57" s="25"/>
      <c r="Q57" s="25"/>
      <c r="R57" s="25"/>
    </row>
    <row r="58" spans="1:18" x14ac:dyDescent="0.25">
      <c r="A58" s="25"/>
      <c r="B58" s="25"/>
      <c r="C58" s="25"/>
      <c r="D58" s="25"/>
      <c r="E58" s="25"/>
      <c r="F58" s="25"/>
      <c r="G58" s="25"/>
      <c r="H58" s="25"/>
      <c r="I58" s="25"/>
      <c r="J58" s="25"/>
      <c r="K58" s="25"/>
      <c r="L58" s="25"/>
      <c r="M58" s="25"/>
      <c r="N58" s="25"/>
      <c r="O58" s="25"/>
      <c r="P58" s="25"/>
      <c r="Q58" s="25"/>
      <c r="R58" s="25"/>
    </row>
    <row r="59" spans="1:18" x14ac:dyDescent="0.25">
      <c r="A59" s="25"/>
      <c r="B59" s="25"/>
      <c r="C59" s="25"/>
      <c r="D59" s="25"/>
      <c r="E59" s="25"/>
      <c r="F59" s="25"/>
      <c r="G59" s="25"/>
      <c r="H59" s="25"/>
      <c r="I59" s="25"/>
      <c r="J59" s="25"/>
      <c r="K59" s="25"/>
      <c r="L59" s="25"/>
      <c r="M59" s="25"/>
      <c r="N59" s="25"/>
      <c r="O59" s="25"/>
      <c r="P59" s="25"/>
      <c r="Q59" s="25"/>
      <c r="R59" s="25"/>
    </row>
    <row r="60" spans="1:18" x14ac:dyDescent="0.25">
      <c r="A60" s="25"/>
      <c r="B60" s="25"/>
      <c r="C60" s="25"/>
      <c r="D60" s="25"/>
      <c r="E60" s="25"/>
      <c r="F60" s="25"/>
      <c r="G60" s="25"/>
      <c r="H60" s="25"/>
      <c r="I60" s="25"/>
      <c r="J60" s="25"/>
      <c r="K60" s="25"/>
      <c r="L60" s="25"/>
      <c r="M60" s="25"/>
      <c r="N60" s="25"/>
      <c r="O60" s="25"/>
      <c r="P60" s="25"/>
      <c r="Q60" s="25"/>
      <c r="R60" s="25"/>
    </row>
    <row r="61" spans="1:18" x14ac:dyDescent="0.25">
      <c r="A61" s="25"/>
      <c r="B61" s="25"/>
      <c r="C61" s="25"/>
      <c r="D61" s="25"/>
      <c r="E61" s="25"/>
      <c r="F61" s="25"/>
      <c r="G61" s="25"/>
      <c r="H61" s="25"/>
      <c r="I61" s="25"/>
      <c r="J61" s="25"/>
      <c r="K61" s="25"/>
      <c r="L61" s="25"/>
      <c r="M61" s="25"/>
      <c r="N61" s="25"/>
      <c r="O61" s="25"/>
      <c r="P61" s="25"/>
      <c r="Q61" s="25"/>
      <c r="R61" s="25"/>
    </row>
    <row r="62" spans="1:18" x14ac:dyDescent="0.25">
      <c r="A62" s="25"/>
      <c r="B62" s="25"/>
      <c r="C62" s="25"/>
      <c r="D62" s="25"/>
      <c r="E62" s="25"/>
      <c r="F62" s="25"/>
      <c r="G62" s="25"/>
      <c r="H62" s="25"/>
      <c r="I62" s="25"/>
      <c r="J62" s="25"/>
      <c r="K62" s="25"/>
      <c r="L62" s="25"/>
      <c r="M62" s="25"/>
      <c r="N62" s="25"/>
      <c r="O62" s="25"/>
      <c r="P62" s="25"/>
      <c r="Q62" s="25"/>
      <c r="R62" s="25"/>
    </row>
    <row r="63" spans="1:18" x14ac:dyDescent="0.25">
      <c r="A63" s="25"/>
      <c r="B63" s="25"/>
      <c r="C63" s="25"/>
      <c r="D63" s="25"/>
      <c r="E63" s="25"/>
      <c r="F63" s="25"/>
      <c r="G63" s="25"/>
      <c r="H63" s="25"/>
      <c r="I63" s="25"/>
      <c r="J63" s="25"/>
      <c r="K63" s="25"/>
      <c r="L63" s="25"/>
      <c r="M63" s="25"/>
      <c r="N63" s="25"/>
      <c r="O63" s="25"/>
      <c r="P63" s="25"/>
      <c r="Q63" s="25"/>
      <c r="R63" s="25"/>
    </row>
    <row r="64" spans="1:18" x14ac:dyDescent="0.25">
      <c r="A64" s="25"/>
      <c r="B64" s="25"/>
      <c r="C64" s="25"/>
      <c r="D64" s="25"/>
      <c r="E64" s="25"/>
      <c r="F64" s="25"/>
      <c r="G64" s="25"/>
      <c r="H64" s="25"/>
      <c r="I64" s="25"/>
      <c r="J64" s="25"/>
      <c r="K64" s="25"/>
      <c r="L64" s="25"/>
      <c r="M64" s="25"/>
      <c r="N64" s="25"/>
      <c r="O64" s="25"/>
      <c r="P64" s="25"/>
      <c r="Q64" s="25"/>
      <c r="R64" s="25"/>
    </row>
    <row r="65" spans="1:18" x14ac:dyDescent="0.25">
      <c r="A65" s="25"/>
      <c r="B65" s="25"/>
      <c r="C65" s="25"/>
      <c r="D65" s="25"/>
      <c r="E65" s="25"/>
      <c r="F65" s="25"/>
      <c r="G65" s="25"/>
      <c r="H65" s="25"/>
      <c r="I65" s="25"/>
      <c r="J65" s="25"/>
      <c r="K65" s="25"/>
      <c r="L65" s="25"/>
      <c r="M65" s="25"/>
      <c r="N65" s="25"/>
      <c r="O65" s="25"/>
      <c r="P65" s="25"/>
      <c r="Q65" s="25"/>
      <c r="R65" s="25"/>
    </row>
    <row r="66" spans="1:18" x14ac:dyDescent="0.25">
      <c r="A66" s="25"/>
      <c r="B66" s="25"/>
      <c r="C66" s="25"/>
      <c r="D66" s="25"/>
      <c r="E66" s="25"/>
      <c r="F66" s="25"/>
      <c r="G66" s="25"/>
      <c r="H66" s="25"/>
      <c r="I66" s="25"/>
      <c r="J66" s="25"/>
      <c r="K66" s="25"/>
      <c r="L66" s="25"/>
      <c r="M66" s="25"/>
      <c r="N66" s="25"/>
      <c r="O66" s="25"/>
      <c r="P66" s="25"/>
      <c r="Q66" s="25"/>
      <c r="R66" s="25"/>
    </row>
  </sheetData>
  <mergeCells count="194">
    <mergeCell ref="K40:M40"/>
    <mergeCell ref="N40:R40"/>
    <mergeCell ref="T40:V40"/>
    <mergeCell ref="W40:AA40"/>
    <mergeCell ref="S36:S40"/>
    <mergeCell ref="T36:V36"/>
    <mergeCell ref="W36:AA36"/>
    <mergeCell ref="T37:V37"/>
    <mergeCell ref="W37:AA37"/>
    <mergeCell ref="T38:V38"/>
    <mergeCell ref="W38:AA38"/>
    <mergeCell ref="T39:V39"/>
    <mergeCell ref="W39:AA39"/>
    <mergeCell ref="N39:R39"/>
    <mergeCell ref="S32:S35"/>
    <mergeCell ref="T32:V32"/>
    <mergeCell ref="W32:AA32"/>
    <mergeCell ref="T33:V33"/>
    <mergeCell ref="W33:AA33"/>
    <mergeCell ref="T34:V34"/>
    <mergeCell ref="W34:AA34"/>
    <mergeCell ref="T35:V35"/>
    <mergeCell ref="W35:AA35"/>
    <mergeCell ref="A27:A31"/>
    <mergeCell ref="J27:J31"/>
    <mergeCell ref="S27:S31"/>
    <mergeCell ref="T27:V27"/>
    <mergeCell ref="W27:AA27"/>
    <mergeCell ref="T28:V28"/>
    <mergeCell ref="W28:AA28"/>
    <mergeCell ref="T29:V29"/>
    <mergeCell ref="W29:AA29"/>
    <mergeCell ref="T30:V30"/>
    <mergeCell ref="W30:AA30"/>
    <mergeCell ref="T31:V31"/>
    <mergeCell ref="W31:AA31"/>
    <mergeCell ref="K27:M27"/>
    <mergeCell ref="K28:M28"/>
    <mergeCell ref="K29:M29"/>
    <mergeCell ref="K30:M30"/>
    <mergeCell ref="K31:M31"/>
    <mergeCell ref="N27:R27"/>
    <mergeCell ref="N28:R28"/>
    <mergeCell ref="N29:R29"/>
    <mergeCell ref="N30:R30"/>
    <mergeCell ref="A24:A26"/>
    <mergeCell ref="J24:J26"/>
    <mergeCell ref="S24:S26"/>
    <mergeCell ref="T24:V24"/>
    <mergeCell ref="W24:AA24"/>
    <mergeCell ref="T25:V25"/>
    <mergeCell ref="W25:AA25"/>
    <mergeCell ref="T26:V26"/>
    <mergeCell ref="W26:AA26"/>
    <mergeCell ref="K24:M24"/>
    <mergeCell ref="K25:M25"/>
    <mergeCell ref="K26:M26"/>
    <mergeCell ref="N24:R24"/>
    <mergeCell ref="N25:R25"/>
    <mergeCell ref="N26:R26"/>
    <mergeCell ref="N18:R18"/>
    <mergeCell ref="T18:V18"/>
    <mergeCell ref="W18:AA18"/>
    <mergeCell ref="A19:A23"/>
    <mergeCell ref="J19:J23"/>
    <mergeCell ref="S19:S23"/>
    <mergeCell ref="T19:V19"/>
    <mergeCell ref="W19:AA19"/>
    <mergeCell ref="T20:V20"/>
    <mergeCell ref="W20:AA20"/>
    <mergeCell ref="T21:V21"/>
    <mergeCell ref="W21:AA21"/>
    <mergeCell ref="T22:V22"/>
    <mergeCell ref="W22:AA22"/>
    <mergeCell ref="T23:V23"/>
    <mergeCell ref="W23:AA23"/>
    <mergeCell ref="A15:A18"/>
    <mergeCell ref="B15:E15"/>
    <mergeCell ref="F15:I15"/>
    <mergeCell ref="J15:J18"/>
    <mergeCell ref="K15:M15"/>
    <mergeCell ref="N15:R15"/>
    <mergeCell ref="S15:S18"/>
    <mergeCell ref="T15:V15"/>
    <mergeCell ref="B16:E16"/>
    <mergeCell ref="F16:I16"/>
    <mergeCell ref="K16:M16"/>
    <mergeCell ref="N16:R16"/>
    <mergeCell ref="T16:V16"/>
    <mergeCell ref="W16:AA16"/>
    <mergeCell ref="B17:E17"/>
    <mergeCell ref="F17:I17"/>
    <mergeCell ref="K17:M17"/>
    <mergeCell ref="N17:R17"/>
    <mergeCell ref="T17:V17"/>
    <mergeCell ref="W17:AA17"/>
    <mergeCell ref="B18:E18"/>
    <mergeCell ref="F18:I18"/>
    <mergeCell ref="K18:M18"/>
    <mergeCell ref="X1:AA4"/>
    <mergeCell ref="X5:Y6"/>
    <mergeCell ref="Z5:AA6"/>
    <mergeCell ref="X7:Y7"/>
    <mergeCell ref="Z7:AA7"/>
    <mergeCell ref="X8:Y8"/>
    <mergeCell ref="Z8:AA8"/>
    <mergeCell ref="A9:AA10"/>
    <mergeCell ref="A11:AA12"/>
    <mergeCell ref="A1:A8"/>
    <mergeCell ref="B1:W8"/>
    <mergeCell ref="A13:I13"/>
    <mergeCell ref="J13:R13"/>
    <mergeCell ref="S13:AA13"/>
    <mergeCell ref="B14:E14"/>
    <mergeCell ref="F14:I14"/>
    <mergeCell ref="K14:M14"/>
    <mergeCell ref="N14:R14"/>
    <mergeCell ref="T14:V14"/>
    <mergeCell ref="W14:AA14"/>
    <mergeCell ref="W15:AA15"/>
    <mergeCell ref="B19:E19"/>
    <mergeCell ref="B20:E20"/>
    <mergeCell ref="F19:I19"/>
    <mergeCell ref="F20:I20"/>
    <mergeCell ref="B21:E21"/>
    <mergeCell ref="B22:E22"/>
    <mergeCell ref="B23:E23"/>
    <mergeCell ref="B24:E24"/>
    <mergeCell ref="B25:E25"/>
    <mergeCell ref="F21:I21"/>
    <mergeCell ref="F22:I22"/>
    <mergeCell ref="F23:I23"/>
    <mergeCell ref="F24:I24"/>
    <mergeCell ref="F25:I25"/>
    <mergeCell ref="B35:E35"/>
    <mergeCell ref="B36:E36"/>
    <mergeCell ref="B37:E37"/>
    <mergeCell ref="B38:E38"/>
    <mergeCell ref="B39:E39"/>
    <mergeCell ref="F32:I32"/>
    <mergeCell ref="F33:I33"/>
    <mergeCell ref="F34:I34"/>
    <mergeCell ref="F35:I35"/>
    <mergeCell ref="F39:I39"/>
    <mergeCell ref="A32:A35"/>
    <mergeCell ref="J32:J35"/>
    <mergeCell ref="A36:A40"/>
    <mergeCell ref="J36:J40"/>
    <mergeCell ref="B40:E40"/>
    <mergeCell ref="F40:I40"/>
    <mergeCell ref="B26:E26"/>
    <mergeCell ref="B27:E27"/>
    <mergeCell ref="B28:E28"/>
    <mergeCell ref="B29:E29"/>
    <mergeCell ref="B30:E30"/>
    <mergeCell ref="B31:E31"/>
    <mergeCell ref="B32:E32"/>
    <mergeCell ref="B33:E33"/>
    <mergeCell ref="B34:E34"/>
    <mergeCell ref="F26:I26"/>
    <mergeCell ref="F27:I27"/>
    <mergeCell ref="F28:I28"/>
    <mergeCell ref="F29:I29"/>
    <mergeCell ref="F30:I30"/>
    <mergeCell ref="F31:I31"/>
    <mergeCell ref="F36:I36"/>
    <mergeCell ref="F37:I37"/>
    <mergeCell ref="F38:I38"/>
    <mergeCell ref="K19:M19"/>
    <mergeCell ref="K20:M20"/>
    <mergeCell ref="K21:M21"/>
    <mergeCell ref="K22:M22"/>
    <mergeCell ref="K23:M23"/>
    <mergeCell ref="N19:R19"/>
    <mergeCell ref="N20:R20"/>
    <mergeCell ref="N21:R21"/>
    <mergeCell ref="N22:R22"/>
    <mergeCell ref="N23:R23"/>
    <mergeCell ref="K32:M32"/>
    <mergeCell ref="K33:M33"/>
    <mergeCell ref="K34:M34"/>
    <mergeCell ref="K35:M35"/>
    <mergeCell ref="K36:M36"/>
    <mergeCell ref="K37:M37"/>
    <mergeCell ref="K38:M38"/>
    <mergeCell ref="K39:M39"/>
    <mergeCell ref="N31:R31"/>
    <mergeCell ref="N32:R32"/>
    <mergeCell ref="N33:R33"/>
    <mergeCell ref="N34:R34"/>
    <mergeCell ref="N35:R35"/>
    <mergeCell ref="N36:R36"/>
    <mergeCell ref="N37:R37"/>
    <mergeCell ref="N38:R38"/>
  </mergeCells>
  <dataValidations count="3">
    <dataValidation type="list" allowBlank="1" showInputMessage="1" showErrorMessage="1" sqref="B10:R10" xr:uid="{00000000-0002-0000-0100-000000000000}">
      <formula1>Tipo</formula1>
    </dataValidation>
    <dataValidation type="list" allowBlank="1" showInputMessage="1" showErrorMessage="1" sqref="B11:R11" xr:uid="{00000000-0002-0000-0100-000001000000}">
      <formula1>INDIRECT(B10)</formula1>
    </dataValidation>
    <dataValidation type="list" allowBlank="1" showInputMessage="1" showErrorMessage="1" sqref="B12:R12" xr:uid="{00000000-0002-0000-0100-000002000000}">
      <formula1>Dependencia</formula1>
    </dataValidation>
  </dataValidations>
  <pageMargins left="0.7" right="0.7" top="0.75" bottom="0.75" header="0.3" footer="0.3"/>
  <pageSetup paperSize="9" scale="2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61"/>
  <sheetViews>
    <sheetView view="pageBreakPreview" topLeftCell="F12" zoomScale="80" zoomScaleNormal="100" zoomScaleSheetLayoutView="80" workbookViewId="0">
      <selection activeCell="I66" sqref="I66"/>
    </sheetView>
  </sheetViews>
  <sheetFormatPr baseColWidth="10" defaultColWidth="4.7109375" defaultRowHeight="15" x14ac:dyDescent="0.25"/>
  <cols>
    <col min="1" max="1" width="6.7109375" customWidth="1"/>
    <col min="2" max="2" width="14.42578125" customWidth="1"/>
    <col min="3" max="3" width="17.85546875" customWidth="1"/>
    <col min="4" max="4" width="24.85546875" customWidth="1"/>
    <col min="5" max="5" width="28.5703125" customWidth="1"/>
    <col min="6" max="6" width="32.85546875" customWidth="1"/>
    <col min="7" max="7" width="30.42578125" customWidth="1"/>
    <col min="8" max="8" width="22" customWidth="1"/>
    <col min="9" max="9" width="22" style="3" customWidth="1"/>
    <col min="10" max="10" width="7.140625" style="3" bestFit="1" customWidth="1"/>
    <col min="11" max="11" width="17.28515625" customWidth="1"/>
    <col min="12" max="12" width="7.140625" bestFit="1" customWidth="1"/>
    <col min="13" max="13" width="18.5703125" customWidth="1"/>
    <col min="14" max="14" width="16.140625" customWidth="1"/>
    <col min="15" max="15" width="17.5703125" style="3" customWidth="1"/>
    <col min="16" max="16" width="15.7109375" style="3" customWidth="1"/>
    <col min="17" max="17" width="12.140625" style="3" customWidth="1"/>
    <col min="18" max="18" width="7.140625" style="3" bestFit="1" customWidth="1"/>
    <col min="19" max="19" width="11.7109375" bestFit="1" customWidth="1"/>
    <col min="20" max="20" width="7.140625" bestFit="1" customWidth="1"/>
    <col min="21" max="21" width="16.140625" customWidth="1"/>
    <col min="22" max="22" width="13.7109375" customWidth="1"/>
  </cols>
  <sheetData>
    <row r="1" spans="1:22" s="3" customFormat="1" ht="15" customHeight="1" x14ac:dyDescent="0.25">
      <c r="A1" s="502"/>
      <c r="B1" s="503"/>
      <c r="C1" s="503"/>
      <c r="D1" s="504"/>
      <c r="E1" s="264" t="s">
        <v>220</v>
      </c>
      <c r="F1" s="264"/>
      <c r="G1" s="264"/>
      <c r="H1" s="264"/>
      <c r="I1" s="264"/>
      <c r="J1" s="264"/>
      <c r="K1" s="264"/>
      <c r="L1" s="264"/>
      <c r="M1" s="264"/>
      <c r="N1" s="264"/>
      <c r="O1" s="264"/>
      <c r="P1" s="264"/>
      <c r="Q1" s="264"/>
      <c r="R1" s="267" t="s">
        <v>195</v>
      </c>
      <c r="S1" s="267"/>
      <c r="T1" s="267"/>
      <c r="U1" s="267"/>
      <c r="V1" s="267"/>
    </row>
    <row r="2" spans="1:22" s="3" customFormat="1" ht="15" customHeight="1" x14ac:dyDescent="0.25">
      <c r="A2" s="388"/>
      <c r="B2" s="505"/>
      <c r="C2" s="505"/>
      <c r="D2" s="390"/>
      <c r="E2" s="264"/>
      <c r="F2" s="264"/>
      <c r="G2" s="264"/>
      <c r="H2" s="264"/>
      <c r="I2" s="264"/>
      <c r="J2" s="264"/>
      <c r="K2" s="264"/>
      <c r="L2" s="264"/>
      <c r="M2" s="264"/>
      <c r="N2" s="264"/>
      <c r="O2" s="264"/>
      <c r="P2" s="264"/>
      <c r="Q2" s="264"/>
      <c r="R2" s="267"/>
      <c r="S2" s="267"/>
      <c r="T2" s="267"/>
      <c r="U2" s="267"/>
      <c r="V2" s="267"/>
    </row>
    <row r="3" spans="1:22" s="3" customFormat="1" ht="15" customHeight="1" x14ac:dyDescent="0.25">
      <c r="A3" s="388"/>
      <c r="B3" s="505"/>
      <c r="C3" s="505"/>
      <c r="D3" s="390"/>
      <c r="E3" s="264"/>
      <c r="F3" s="264"/>
      <c r="G3" s="264"/>
      <c r="H3" s="264"/>
      <c r="I3" s="264"/>
      <c r="J3" s="264"/>
      <c r="K3" s="264"/>
      <c r="L3" s="264"/>
      <c r="M3" s="264"/>
      <c r="N3" s="264"/>
      <c r="O3" s="264"/>
      <c r="P3" s="264"/>
      <c r="Q3" s="264"/>
      <c r="R3" s="267"/>
      <c r="S3" s="267"/>
      <c r="T3" s="267"/>
      <c r="U3" s="267"/>
      <c r="V3" s="267"/>
    </row>
    <row r="4" spans="1:22" s="3" customFormat="1" ht="15" customHeight="1" x14ac:dyDescent="0.25">
      <c r="A4" s="388"/>
      <c r="B4" s="505"/>
      <c r="C4" s="505"/>
      <c r="D4" s="390"/>
      <c r="E4" s="264"/>
      <c r="F4" s="264"/>
      <c r="G4" s="264"/>
      <c r="H4" s="264"/>
      <c r="I4" s="264"/>
      <c r="J4" s="264"/>
      <c r="K4" s="264"/>
      <c r="L4" s="264"/>
      <c r="M4" s="264"/>
      <c r="N4" s="264"/>
      <c r="O4" s="264"/>
      <c r="P4" s="264"/>
      <c r="Q4" s="264"/>
      <c r="R4" s="267"/>
      <c r="S4" s="267"/>
      <c r="T4" s="267"/>
      <c r="U4" s="267"/>
      <c r="V4" s="267"/>
    </row>
    <row r="5" spans="1:22" s="3" customFormat="1" ht="15" customHeight="1" x14ac:dyDescent="0.25">
      <c r="A5" s="388"/>
      <c r="B5" s="505"/>
      <c r="C5" s="505"/>
      <c r="D5" s="390"/>
      <c r="E5" s="264"/>
      <c r="F5" s="264"/>
      <c r="G5" s="264"/>
      <c r="H5" s="264"/>
      <c r="I5" s="264"/>
      <c r="J5" s="264"/>
      <c r="K5" s="264"/>
      <c r="L5" s="264"/>
      <c r="M5" s="264"/>
      <c r="N5" s="264"/>
      <c r="O5" s="264"/>
      <c r="P5" s="264"/>
      <c r="Q5" s="264"/>
      <c r="R5" s="269" t="s">
        <v>226</v>
      </c>
      <c r="S5" s="269"/>
      <c r="T5" s="269"/>
      <c r="U5" s="269" t="s">
        <v>227</v>
      </c>
      <c r="V5" s="269"/>
    </row>
    <row r="6" spans="1:22" s="3" customFormat="1" ht="15" customHeight="1" x14ac:dyDescent="0.25">
      <c r="A6" s="388"/>
      <c r="B6" s="505"/>
      <c r="C6" s="505"/>
      <c r="D6" s="390"/>
      <c r="E6" s="264"/>
      <c r="F6" s="264"/>
      <c r="G6" s="264"/>
      <c r="H6" s="264"/>
      <c r="I6" s="264"/>
      <c r="J6" s="264"/>
      <c r="K6" s="264"/>
      <c r="L6" s="264"/>
      <c r="M6" s="264"/>
      <c r="N6" s="264"/>
      <c r="O6" s="264"/>
      <c r="P6" s="264"/>
      <c r="Q6" s="264"/>
      <c r="R6" s="269" t="s">
        <v>228</v>
      </c>
      <c r="S6" s="269"/>
      <c r="T6" s="269"/>
      <c r="U6" s="269">
        <v>2</v>
      </c>
      <c r="V6" s="269"/>
    </row>
    <row r="7" spans="1:22" s="3" customFormat="1" ht="15" customHeight="1" thickBot="1" x14ac:dyDescent="0.3">
      <c r="A7" s="506"/>
      <c r="B7" s="507"/>
      <c r="C7" s="507"/>
      <c r="D7" s="508"/>
      <c r="E7" s="501"/>
      <c r="F7" s="501"/>
      <c r="G7" s="501"/>
      <c r="H7" s="501"/>
      <c r="I7" s="501"/>
      <c r="J7" s="501"/>
      <c r="K7" s="501"/>
      <c r="L7" s="501"/>
      <c r="M7" s="501"/>
      <c r="N7" s="501"/>
      <c r="O7" s="501"/>
      <c r="P7" s="501"/>
      <c r="Q7" s="501"/>
      <c r="R7" s="439" t="s">
        <v>229</v>
      </c>
      <c r="S7" s="439"/>
      <c r="T7" s="439"/>
      <c r="U7" s="500">
        <v>43783</v>
      </c>
      <c r="V7" s="439"/>
    </row>
    <row r="8" spans="1:22" s="3" customFormat="1" ht="15.75" customHeight="1" x14ac:dyDescent="0.25">
      <c r="A8" s="444" t="s">
        <v>187</v>
      </c>
      <c r="B8" s="446" t="s">
        <v>200</v>
      </c>
      <c r="C8" s="446" t="s">
        <v>234</v>
      </c>
      <c r="D8" s="446" t="s">
        <v>239</v>
      </c>
      <c r="E8" s="448" t="s">
        <v>170</v>
      </c>
      <c r="F8" s="448" t="s">
        <v>201</v>
      </c>
      <c r="G8" s="448" t="s">
        <v>0</v>
      </c>
      <c r="H8" s="448" t="s">
        <v>255</v>
      </c>
      <c r="I8" s="440" t="s">
        <v>27</v>
      </c>
      <c r="J8" s="440"/>
      <c r="K8" s="440" t="s">
        <v>1</v>
      </c>
      <c r="L8" s="440"/>
      <c r="M8" s="440" t="s">
        <v>2</v>
      </c>
      <c r="N8" s="442" t="s">
        <v>148</v>
      </c>
      <c r="O8" s="450" t="s">
        <v>192</v>
      </c>
      <c r="P8" s="450" t="s">
        <v>193</v>
      </c>
      <c r="Q8" s="442" t="s">
        <v>27</v>
      </c>
      <c r="R8" s="442"/>
      <c r="S8" s="442" t="s">
        <v>6</v>
      </c>
      <c r="T8" s="442"/>
      <c r="U8" s="442" t="s">
        <v>7</v>
      </c>
      <c r="V8" s="428" t="s">
        <v>191</v>
      </c>
    </row>
    <row r="9" spans="1:22" ht="89.25" customHeight="1" thickBot="1" x14ac:dyDescent="0.3">
      <c r="A9" s="445"/>
      <c r="B9" s="447"/>
      <c r="C9" s="447"/>
      <c r="D9" s="447"/>
      <c r="E9" s="449"/>
      <c r="F9" s="449"/>
      <c r="G9" s="449"/>
      <c r="H9" s="449"/>
      <c r="I9" s="441"/>
      <c r="J9" s="441"/>
      <c r="K9" s="441"/>
      <c r="L9" s="441"/>
      <c r="M9" s="441"/>
      <c r="N9" s="443"/>
      <c r="O9" s="451"/>
      <c r="P9" s="451"/>
      <c r="Q9" s="443"/>
      <c r="R9" s="443"/>
      <c r="S9" s="443"/>
      <c r="T9" s="443"/>
      <c r="U9" s="443"/>
      <c r="V9" s="429"/>
    </row>
    <row r="10" spans="1:22" ht="50.25" customHeight="1" x14ac:dyDescent="0.25">
      <c r="A10" s="461" t="s">
        <v>72</v>
      </c>
      <c r="B10" s="452" t="s">
        <v>8</v>
      </c>
      <c r="C10" s="452" t="s">
        <v>243</v>
      </c>
      <c r="D10" s="452" t="s">
        <v>260</v>
      </c>
      <c r="E10" s="455" t="s">
        <v>422</v>
      </c>
      <c r="F10" s="220" t="s">
        <v>371</v>
      </c>
      <c r="G10" s="458" t="s">
        <v>384</v>
      </c>
      <c r="H10" s="458" t="s">
        <v>305</v>
      </c>
      <c r="I10" s="458" t="s">
        <v>16</v>
      </c>
      <c r="J10" s="430">
        <f t="shared" ref="J10:J15" si="0">IF(I10="Raro",1,IF(I10="Improbable",2,IF(I10="Posible",3,IF(I10="Probable",4,IF(I10="Casi Seguro",5)))))</f>
        <v>3</v>
      </c>
      <c r="K10" s="458" t="s">
        <v>259</v>
      </c>
      <c r="L10" s="430">
        <f>IF(K10="Insignificante",1,IF(K10="Menor",2,IF(K10="Moderado",3,IF(K10="Mayor ",4,IF(K10="Catastrófico",5)))))</f>
        <v>4</v>
      </c>
      <c r="M10" s="430"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EXTREMA 76%</v>
      </c>
      <c r="N10" s="430" t="str">
        <f>IF('3.Controles'!D16=1,"C1",IF('3.Controles'!D16=2,"C1,C2",IF('3.Controles'!D16=3,"C1,C2,C3",IF('3.Controles'!D16=4,"C1,C2,C3,C4",IF('3.Controles'!D16=5,"C1,C2,C3,C4,C5",IF('3.Controles'!D16=6,"C1,C2,C3,C4,C5,C6"))))))</f>
        <v>C1,C2,C3</v>
      </c>
      <c r="O10" s="430">
        <f>'3.Controles'!V16</f>
        <v>20</v>
      </c>
      <c r="P10" s="430">
        <f>'3.Controles'!V15</f>
        <v>2</v>
      </c>
      <c r="Q10" s="430" t="str">
        <f>IF(R10=1,"Raro",IF(R10=2,"Improbable",IF(R10=3,"Posible",IF(R10=4,"Probable",IF(R10=5,"Casi Seguro")))))</f>
        <v>Posible</v>
      </c>
      <c r="R10" s="430">
        <f>IF('3.Controles'!U16=1,IF('3.Controles'!V16&lt;55,J10,IF('3.Controles'!V16&lt;75,J10-1,IF('3.Controles'!V16&lt;110,J10-2))),J10)</f>
        <v>3</v>
      </c>
      <c r="S10" s="430" t="str">
        <f t="shared" ref="S10:S15" si="1">IF(T10=1,"Insignificante",IF(T10=2,"Menor",IF(T10=3,"Moderado",IF(T10=4,"Mayor",IF(T10=5,"Catastrofico")))))</f>
        <v>Mayor</v>
      </c>
      <c r="T10" s="430">
        <f>IF('3.Controles'!U15=1,IF('3.Controles'!V15&lt;55,L10,IF('3.Controles'!V15&lt;75,L10-1,IF('3.Controles'!V15&lt;110,L10-2))),L10)</f>
        <v>4</v>
      </c>
      <c r="U10" s="433"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EXTREMA 76%</v>
      </c>
      <c r="V10" s="491" t="s">
        <v>74</v>
      </c>
    </row>
    <row r="11" spans="1:22" s="3" customFormat="1" ht="60.75" customHeight="1" x14ac:dyDescent="0.25">
      <c r="A11" s="462"/>
      <c r="B11" s="453"/>
      <c r="C11" s="453"/>
      <c r="D11" s="453"/>
      <c r="E11" s="456"/>
      <c r="F11" s="221" t="s">
        <v>372</v>
      </c>
      <c r="G11" s="459"/>
      <c r="H11" s="459"/>
      <c r="I11" s="459"/>
      <c r="J11" s="431"/>
      <c r="K11" s="459"/>
      <c r="L11" s="431"/>
      <c r="M11" s="431"/>
      <c r="N11" s="431"/>
      <c r="O11" s="431"/>
      <c r="P11" s="431"/>
      <c r="Q11" s="431"/>
      <c r="R11" s="431"/>
      <c r="S11" s="431"/>
      <c r="T11" s="431"/>
      <c r="U11" s="434"/>
      <c r="V11" s="492"/>
    </row>
    <row r="12" spans="1:22" s="3" customFormat="1" ht="86.25" customHeight="1" thickBot="1" x14ac:dyDescent="0.3">
      <c r="A12" s="462"/>
      <c r="B12" s="453"/>
      <c r="C12" s="453"/>
      <c r="D12" s="453"/>
      <c r="E12" s="456"/>
      <c r="F12" s="222" t="s">
        <v>373</v>
      </c>
      <c r="G12" s="459"/>
      <c r="H12" s="459"/>
      <c r="I12" s="459"/>
      <c r="J12" s="431"/>
      <c r="K12" s="459"/>
      <c r="L12" s="431"/>
      <c r="M12" s="431"/>
      <c r="N12" s="431"/>
      <c r="O12" s="431"/>
      <c r="P12" s="431"/>
      <c r="Q12" s="431"/>
      <c r="R12" s="431"/>
      <c r="S12" s="431"/>
      <c r="T12" s="431"/>
      <c r="U12" s="434"/>
      <c r="V12" s="492"/>
    </row>
    <row r="13" spans="1:22" s="3" customFormat="1" ht="20.25" hidden="1" customHeight="1" x14ac:dyDescent="0.25">
      <c r="A13" s="462"/>
      <c r="B13" s="453"/>
      <c r="C13" s="453"/>
      <c r="D13" s="453"/>
      <c r="E13" s="456"/>
      <c r="F13" s="223"/>
      <c r="G13" s="459"/>
      <c r="H13" s="459"/>
      <c r="I13" s="459"/>
      <c r="J13" s="431"/>
      <c r="K13" s="459"/>
      <c r="L13" s="431"/>
      <c r="M13" s="431"/>
      <c r="N13" s="431"/>
      <c r="O13" s="431"/>
      <c r="P13" s="431"/>
      <c r="Q13" s="431"/>
      <c r="R13" s="431"/>
      <c r="S13" s="431"/>
      <c r="T13" s="431"/>
      <c r="U13" s="434"/>
      <c r="V13" s="492"/>
    </row>
    <row r="14" spans="1:22" s="3" customFormat="1" ht="22.5" hidden="1" customHeight="1" thickBot="1" x14ac:dyDescent="0.3">
      <c r="A14" s="463"/>
      <c r="B14" s="454"/>
      <c r="C14" s="454"/>
      <c r="D14" s="454"/>
      <c r="E14" s="457"/>
      <c r="F14" s="224"/>
      <c r="G14" s="460"/>
      <c r="H14" s="460"/>
      <c r="I14" s="460"/>
      <c r="J14" s="432"/>
      <c r="K14" s="460"/>
      <c r="L14" s="432"/>
      <c r="M14" s="432"/>
      <c r="N14" s="432"/>
      <c r="O14" s="432"/>
      <c r="P14" s="432"/>
      <c r="Q14" s="432"/>
      <c r="R14" s="432"/>
      <c r="S14" s="432"/>
      <c r="T14" s="432"/>
      <c r="U14" s="435"/>
      <c r="V14" s="493"/>
    </row>
    <row r="15" spans="1:22" ht="42" customHeight="1" x14ac:dyDescent="0.25">
      <c r="A15" s="464" t="s">
        <v>145</v>
      </c>
      <c r="B15" s="452" t="s">
        <v>8</v>
      </c>
      <c r="C15" s="452" t="s">
        <v>243</v>
      </c>
      <c r="D15" s="452" t="s">
        <v>260</v>
      </c>
      <c r="E15" s="455" t="s">
        <v>436</v>
      </c>
      <c r="F15" s="172" t="s">
        <v>381</v>
      </c>
      <c r="G15" s="458" t="s">
        <v>383</v>
      </c>
      <c r="H15" s="467" t="s">
        <v>304</v>
      </c>
      <c r="I15" s="467" t="s">
        <v>19</v>
      </c>
      <c r="J15" s="422">
        <f t="shared" si="0"/>
        <v>4</v>
      </c>
      <c r="K15" s="467" t="s">
        <v>259</v>
      </c>
      <c r="L15" s="422">
        <f>IF(K15="Insignificante",1,IF(K15="Menor",2,IF(K15="Moderado",3,IF(K15="Mayor ",4,IF(K15="Catastrófico",5)))))</f>
        <v>4</v>
      </c>
      <c r="M15" s="422"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EXTREMA 80%</v>
      </c>
      <c r="N15" s="422" t="str">
        <f>IF('3.Controles'!D24=1,"C1",IF('3.Controles'!D24=2,"C1,C2",IF('3.Controles'!D24=3,"C1,C2,C3",IF('3.Controles'!D24=4,"C1,C2,C3,C4",IF('3.Controles'!D24=5,"C1,C2,C3,C4,C5",IF('3.Controles'!D24=6,"C1,C2,C3,C4,C5,C6"))))))</f>
        <v>C1,C2,C3</v>
      </c>
      <c r="O15" s="422">
        <f>'3.Controles'!V24</f>
        <v>100</v>
      </c>
      <c r="P15" s="422">
        <f>'3.Controles'!V23</f>
        <v>42</v>
      </c>
      <c r="Q15" s="422" t="str">
        <f t="shared" ref="Q15" si="2">IF(R15=1,"Raro",IF(R15=2,"Improbable",IF(R15=3,"Posible",IF(R15=4,"Probable",IF(R15=5,"Casi Seguro")))))</f>
        <v>Improbable</v>
      </c>
      <c r="R15" s="422">
        <f>IF('3.Controles'!U24=1,IF('3.Controles'!V24&lt;55,J15,IF('3.Controles'!V24&lt;75,J15-1,IF('3.Controles'!V24&lt;110,J15-2))),J15)</f>
        <v>2</v>
      </c>
      <c r="S15" s="422" t="str">
        <f t="shared" si="1"/>
        <v>Mayor</v>
      </c>
      <c r="T15" s="422">
        <f>IF('3.Controles'!U23=1,IF('3.Controles'!V23&lt;55,L15,IF('3.Controles'!V23&lt;75,L15-1,IF('3.Controles'!V23&lt;110,L15-2))),L15)</f>
        <v>4</v>
      </c>
      <c r="U15" s="436"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ALTO 64%</v>
      </c>
      <c r="V15" s="494" t="s">
        <v>74</v>
      </c>
    </row>
    <row r="16" spans="1:22" s="3" customFormat="1" ht="53.25" customHeight="1" x14ac:dyDescent="0.25">
      <c r="A16" s="465"/>
      <c r="B16" s="453"/>
      <c r="C16" s="453"/>
      <c r="D16" s="453"/>
      <c r="E16" s="456"/>
      <c r="F16" s="173" t="s">
        <v>382</v>
      </c>
      <c r="G16" s="459"/>
      <c r="H16" s="468"/>
      <c r="I16" s="468"/>
      <c r="J16" s="423"/>
      <c r="K16" s="468"/>
      <c r="L16" s="423"/>
      <c r="M16" s="423"/>
      <c r="N16" s="423"/>
      <c r="O16" s="423"/>
      <c r="P16" s="423"/>
      <c r="Q16" s="423"/>
      <c r="R16" s="423"/>
      <c r="S16" s="423"/>
      <c r="T16" s="423"/>
      <c r="U16" s="437"/>
      <c r="V16" s="495"/>
    </row>
    <row r="17" spans="1:22" s="3" customFormat="1" ht="79.5" customHeight="1" thickBot="1" x14ac:dyDescent="0.3">
      <c r="A17" s="465"/>
      <c r="B17" s="453"/>
      <c r="C17" s="453"/>
      <c r="D17" s="453"/>
      <c r="E17" s="456"/>
      <c r="F17" s="173" t="s">
        <v>385</v>
      </c>
      <c r="G17" s="459"/>
      <c r="H17" s="468"/>
      <c r="I17" s="468"/>
      <c r="J17" s="423"/>
      <c r="K17" s="468"/>
      <c r="L17" s="423"/>
      <c r="M17" s="423"/>
      <c r="N17" s="423"/>
      <c r="O17" s="423"/>
      <c r="P17" s="423"/>
      <c r="Q17" s="423"/>
      <c r="R17" s="423"/>
      <c r="S17" s="423"/>
      <c r="T17" s="423"/>
      <c r="U17" s="437"/>
      <c r="V17" s="495"/>
    </row>
    <row r="18" spans="1:22" s="3" customFormat="1" hidden="1" x14ac:dyDescent="0.25">
      <c r="A18" s="465"/>
      <c r="B18" s="453"/>
      <c r="C18" s="453"/>
      <c r="D18" s="453"/>
      <c r="E18" s="456"/>
      <c r="F18" s="50"/>
      <c r="G18" s="459"/>
      <c r="H18" s="468"/>
      <c r="I18" s="468"/>
      <c r="J18" s="423"/>
      <c r="K18" s="468"/>
      <c r="L18" s="423"/>
      <c r="M18" s="423"/>
      <c r="N18" s="423"/>
      <c r="O18" s="423"/>
      <c r="P18" s="423"/>
      <c r="Q18" s="423"/>
      <c r="R18" s="423"/>
      <c r="S18" s="423"/>
      <c r="T18" s="423"/>
      <c r="U18" s="437"/>
      <c r="V18" s="495"/>
    </row>
    <row r="19" spans="1:22" s="3" customFormat="1" ht="15.75" hidden="1" thickBot="1" x14ac:dyDescent="0.3">
      <c r="A19" s="466"/>
      <c r="B19" s="454"/>
      <c r="C19" s="454"/>
      <c r="D19" s="454"/>
      <c r="E19" s="457"/>
      <c r="F19" s="53"/>
      <c r="G19" s="460"/>
      <c r="H19" s="469"/>
      <c r="I19" s="469"/>
      <c r="J19" s="424"/>
      <c r="K19" s="469"/>
      <c r="L19" s="424"/>
      <c r="M19" s="424"/>
      <c r="N19" s="424"/>
      <c r="O19" s="424"/>
      <c r="P19" s="424"/>
      <c r="Q19" s="424"/>
      <c r="R19" s="424"/>
      <c r="S19" s="424"/>
      <c r="T19" s="424"/>
      <c r="U19" s="438"/>
      <c r="V19" s="496"/>
    </row>
    <row r="20" spans="1:22" ht="66" customHeight="1" x14ac:dyDescent="0.25">
      <c r="A20" s="464" t="s">
        <v>143</v>
      </c>
      <c r="B20" s="452" t="s">
        <v>8</v>
      </c>
      <c r="C20" s="452" t="s">
        <v>243</v>
      </c>
      <c r="D20" s="452" t="s">
        <v>260</v>
      </c>
      <c r="E20" s="455" t="s">
        <v>460</v>
      </c>
      <c r="F20" s="172" t="s">
        <v>410</v>
      </c>
      <c r="G20" s="470" t="s">
        <v>449</v>
      </c>
      <c r="H20" s="467" t="s">
        <v>305</v>
      </c>
      <c r="I20" s="467" t="s">
        <v>16</v>
      </c>
      <c r="J20" s="422">
        <f t="shared" ref="J20" si="3">IF(I20="Raro",1,IF(I20="Improbable",2,IF(I20="Posible",3,IF(I20="Probable",4,IF(I20="Casi Seguro",5)))))</f>
        <v>3</v>
      </c>
      <c r="K20" s="467" t="s">
        <v>15</v>
      </c>
      <c r="L20" s="422">
        <f>IF(K20="Insignificante",1,IF(K20="Menor",2,IF(K20="Moderado",3,IF(K20="Mayor ",4,IF(K20="Catastrófico",5)))))</f>
        <v>3</v>
      </c>
      <c r="M20" s="422"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ALTO 52%</v>
      </c>
      <c r="N20" s="422" t="str">
        <f>IF('3.Controles'!D32=1,"C1",IF('3.Controles'!D32=2,"C1,C2",IF('3.Controles'!D32=3,"C1,C2,C3",IF('3.Controles'!D32=4,"C1,C2,C3,C4",IF('3.Controles'!D32=5,"C1,C2,C3,C4,C5",IF('3.Controles'!D32=6,"C1,C2,C3,C4,C5,C6"))))))</f>
        <v>C1,C2</v>
      </c>
      <c r="O20" s="422">
        <f>'3.Controles'!V32</f>
        <v>10</v>
      </c>
      <c r="P20" s="422">
        <f>'3.Controles'!V31</f>
        <v>85</v>
      </c>
      <c r="Q20" s="422" t="str">
        <f t="shared" ref="Q20" si="4">IF(R20=1,"Raro",IF(R20=2,"Improbable",IF(R20=3,"Posible",IF(R20=4,"Probable",IF(R20=5,"Casi Seguro")))))</f>
        <v>Posible</v>
      </c>
      <c r="R20" s="422">
        <f>IF('3.Controles'!U32=1,IF('3.Controles'!V32&lt;55,J20,IF('3.Controles'!V32&lt;75,J20-1,IF('3.Controles'!V32&lt;110,J20-2))),J20)</f>
        <v>3</v>
      </c>
      <c r="S20" s="422" t="str">
        <f t="shared" ref="S20" si="5">IF(T20=1,"Insignificante",IF(T20=2,"Menor",IF(T20=3,"Moderado",IF(T20=4,"Mayor",IF(T20=5,"Catastrofico")))))</f>
        <v>Insignificante</v>
      </c>
      <c r="T20" s="422">
        <f>IF('3.Controles'!U31=1,IF('3.Controles'!V31&lt;55,L20,IF('3.Controles'!V31&lt;75,L20-1,IF('3.Controles'!V31&lt;110,L20-2))),L20)</f>
        <v>1</v>
      </c>
      <c r="U20" s="436"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12%</v>
      </c>
      <c r="V20" s="494" t="s">
        <v>74</v>
      </c>
    </row>
    <row r="21" spans="1:22" s="3" customFormat="1" ht="57.75" customHeight="1" x14ac:dyDescent="0.25">
      <c r="A21" s="465"/>
      <c r="B21" s="453"/>
      <c r="C21" s="453"/>
      <c r="D21" s="453"/>
      <c r="E21" s="456"/>
      <c r="F21" s="231" t="s">
        <v>448</v>
      </c>
      <c r="G21" s="471"/>
      <c r="H21" s="468"/>
      <c r="I21" s="468"/>
      <c r="J21" s="423"/>
      <c r="K21" s="468"/>
      <c r="L21" s="423"/>
      <c r="M21" s="423"/>
      <c r="N21" s="423"/>
      <c r="O21" s="423"/>
      <c r="P21" s="423"/>
      <c r="Q21" s="423"/>
      <c r="R21" s="423"/>
      <c r="S21" s="423"/>
      <c r="T21" s="423"/>
      <c r="U21" s="437"/>
      <c r="V21" s="495"/>
    </row>
    <row r="22" spans="1:22" s="3" customFormat="1" ht="15" hidden="1" customHeight="1" x14ac:dyDescent="0.25">
      <c r="A22" s="465"/>
      <c r="B22" s="453"/>
      <c r="C22" s="453"/>
      <c r="D22" s="453"/>
      <c r="E22" s="456"/>
      <c r="F22" s="54"/>
      <c r="G22" s="471"/>
      <c r="H22" s="468"/>
      <c r="I22" s="468"/>
      <c r="J22" s="423"/>
      <c r="K22" s="468"/>
      <c r="L22" s="423"/>
      <c r="M22" s="423"/>
      <c r="N22" s="423"/>
      <c r="O22" s="423"/>
      <c r="P22" s="423"/>
      <c r="Q22" s="423"/>
      <c r="R22" s="423"/>
      <c r="S22" s="423"/>
      <c r="T22" s="423"/>
      <c r="U22" s="437"/>
      <c r="V22" s="495"/>
    </row>
    <row r="23" spans="1:22" s="3" customFormat="1" ht="15" hidden="1" customHeight="1" x14ac:dyDescent="0.25">
      <c r="A23" s="465"/>
      <c r="B23" s="453"/>
      <c r="C23" s="453"/>
      <c r="D23" s="453"/>
      <c r="E23" s="456"/>
      <c r="F23" s="54"/>
      <c r="G23" s="471"/>
      <c r="H23" s="468"/>
      <c r="I23" s="468"/>
      <c r="J23" s="423"/>
      <c r="K23" s="468"/>
      <c r="L23" s="423"/>
      <c r="M23" s="423"/>
      <c r="N23" s="423"/>
      <c r="O23" s="423"/>
      <c r="P23" s="423"/>
      <c r="Q23" s="423"/>
      <c r="R23" s="423"/>
      <c r="S23" s="423"/>
      <c r="T23" s="423"/>
      <c r="U23" s="437"/>
      <c r="V23" s="495"/>
    </row>
    <row r="24" spans="1:22" s="3" customFormat="1" ht="15.75" hidden="1" customHeight="1" thickBot="1" x14ac:dyDescent="0.3">
      <c r="A24" s="466"/>
      <c r="B24" s="454"/>
      <c r="C24" s="454"/>
      <c r="D24" s="454"/>
      <c r="E24" s="457"/>
      <c r="F24" s="55"/>
      <c r="G24" s="472"/>
      <c r="H24" s="469"/>
      <c r="I24" s="469"/>
      <c r="J24" s="424"/>
      <c r="K24" s="469"/>
      <c r="L24" s="424"/>
      <c r="M24" s="424"/>
      <c r="N24" s="424"/>
      <c r="O24" s="424"/>
      <c r="P24" s="424"/>
      <c r="Q24" s="424"/>
      <c r="R24" s="424"/>
      <c r="S24" s="424"/>
      <c r="T24" s="424"/>
      <c r="U24" s="438"/>
      <c r="V24" s="496"/>
    </row>
    <row r="25" spans="1:22" ht="15" hidden="1" customHeight="1" x14ac:dyDescent="0.25">
      <c r="A25" s="464"/>
      <c r="B25" s="452"/>
      <c r="C25" s="452"/>
      <c r="D25" s="452"/>
      <c r="E25" s="467"/>
      <c r="F25" s="51"/>
      <c r="G25" s="467"/>
      <c r="H25" s="467"/>
      <c r="I25" s="467"/>
      <c r="J25" s="422"/>
      <c r="K25" s="467"/>
      <c r="L25" s="422"/>
      <c r="M25" s="422"/>
      <c r="N25" s="422"/>
      <c r="O25" s="422"/>
      <c r="P25" s="422"/>
      <c r="Q25" s="422"/>
      <c r="R25" s="422"/>
      <c r="S25" s="422"/>
      <c r="T25" s="422"/>
      <c r="U25" s="436"/>
      <c r="V25" s="494"/>
    </row>
    <row r="26" spans="1:22" s="3" customFormat="1" ht="15" hidden="1" customHeight="1" x14ac:dyDescent="0.25">
      <c r="A26" s="465"/>
      <c r="B26" s="453"/>
      <c r="C26" s="453"/>
      <c r="D26" s="453"/>
      <c r="E26" s="468"/>
      <c r="F26" s="50"/>
      <c r="G26" s="468"/>
      <c r="H26" s="468"/>
      <c r="I26" s="468"/>
      <c r="J26" s="423"/>
      <c r="K26" s="468"/>
      <c r="L26" s="423"/>
      <c r="M26" s="423"/>
      <c r="N26" s="423"/>
      <c r="O26" s="423"/>
      <c r="P26" s="423"/>
      <c r="Q26" s="423"/>
      <c r="R26" s="423"/>
      <c r="S26" s="423"/>
      <c r="T26" s="423"/>
      <c r="U26" s="437"/>
      <c r="V26" s="495"/>
    </row>
    <row r="27" spans="1:22" s="3" customFormat="1" ht="15" hidden="1" customHeight="1" x14ac:dyDescent="0.25">
      <c r="A27" s="465"/>
      <c r="B27" s="453"/>
      <c r="C27" s="453"/>
      <c r="D27" s="453"/>
      <c r="E27" s="468"/>
      <c r="F27" s="50"/>
      <c r="G27" s="468"/>
      <c r="H27" s="468"/>
      <c r="I27" s="468"/>
      <c r="J27" s="423"/>
      <c r="K27" s="468"/>
      <c r="L27" s="423"/>
      <c r="M27" s="423"/>
      <c r="N27" s="423"/>
      <c r="O27" s="423"/>
      <c r="P27" s="423"/>
      <c r="Q27" s="423"/>
      <c r="R27" s="423"/>
      <c r="S27" s="423"/>
      <c r="T27" s="423"/>
      <c r="U27" s="437"/>
      <c r="V27" s="495"/>
    </row>
    <row r="28" spans="1:22" s="3" customFormat="1" ht="15" hidden="1" customHeight="1" x14ac:dyDescent="0.25">
      <c r="A28" s="465"/>
      <c r="B28" s="453"/>
      <c r="C28" s="453"/>
      <c r="D28" s="453"/>
      <c r="E28" s="468"/>
      <c r="F28" s="50"/>
      <c r="G28" s="468"/>
      <c r="H28" s="468"/>
      <c r="I28" s="468"/>
      <c r="J28" s="423"/>
      <c r="K28" s="468"/>
      <c r="L28" s="423"/>
      <c r="M28" s="423"/>
      <c r="N28" s="423"/>
      <c r="O28" s="423"/>
      <c r="P28" s="423"/>
      <c r="Q28" s="423"/>
      <c r="R28" s="423"/>
      <c r="S28" s="423"/>
      <c r="T28" s="423"/>
      <c r="U28" s="437"/>
      <c r="V28" s="495"/>
    </row>
    <row r="29" spans="1:22" s="3" customFormat="1" ht="15.75" hidden="1" customHeight="1" thickBot="1" x14ac:dyDescent="0.3">
      <c r="A29" s="466"/>
      <c r="B29" s="454"/>
      <c r="C29" s="454"/>
      <c r="D29" s="454"/>
      <c r="E29" s="469"/>
      <c r="F29" s="53"/>
      <c r="G29" s="469"/>
      <c r="H29" s="469"/>
      <c r="I29" s="469"/>
      <c r="J29" s="424"/>
      <c r="K29" s="469"/>
      <c r="L29" s="424"/>
      <c r="M29" s="424"/>
      <c r="N29" s="424"/>
      <c r="O29" s="424"/>
      <c r="P29" s="424"/>
      <c r="Q29" s="424"/>
      <c r="R29" s="424"/>
      <c r="S29" s="424"/>
      <c r="T29" s="424"/>
      <c r="U29" s="438"/>
      <c r="V29" s="496"/>
    </row>
    <row r="30" spans="1:22" hidden="1" x14ac:dyDescent="0.25">
      <c r="A30" s="464"/>
      <c r="B30" s="473"/>
      <c r="C30" s="473"/>
      <c r="D30" s="473"/>
      <c r="E30" s="467"/>
      <c r="F30" s="51"/>
      <c r="G30" s="467"/>
      <c r="H30" s="467"/>
      <c r="I30" s="467"/>
      <c r="J30" s="422"/>
      <c r="K30" s="467"/>
      <c r="L30" s="422"/>
      <c r="M30" s="422"/>
      <c r="N30" s="422"/>
      <c r="O30" s="422"/>
      <c r="P30" s="422"/>
      <c r="Q30" s="422"/>
      <c r="R30" s="422"/>
      <c r="S30" s="422"/>
      <c r="T30" s="422"/>
      <c r="U30" s="436"/>
      <c r="V30" s="494"/>
    </row>
    <row r="31" spans="1:22" s="3" customFormat="1" hidden="1" x14ac:dyDescent="0.25">
      <c r="A31" s="465"/>
      <c r="B31" s="474"/>
      <c r="C31" s="474"/>
      <c r="D31" s="474"/>
      <c r="E31" s="468"/>
      <c r="F31" s="50"/>
      <c r="G31" s="468"/>
      <c r="H31" s="468"/>
      <c r="I31" s="468"/>
      <c r="J31" s="423"/>
      <c r="K31" s="468"/>
      <c r="L31" s="423"/>
      <c r="M31" s="423"/>
      <c r="N31" s="423"/>
      <c r="O31" s="423"/>
      <c r="P31" s="423"/>
      <c r="Q31" s="423"/>
      <c r="R31" s="423"/>
      <c r="S31" s="423"/>
      <c r="T31" s="423"/>
      <c r="U31" s="437"/>
      <c r="V31" s="495"/>
    </row>
    <row r="32" spans="1:22" s="3" customFormat="1" hidden="1" x14ac:dyDescent="0.25">
      <c r="A32" s="465"/>
      <c r="B32" s="474"/>
      <c r="C32" s="474"/>
      <c r="D32" s="474"/>
      <c r="E32" s="468"/>
      <c r="F32" s="50"/>
      <c r="G32" s="468"/>
      <c r="H32" s="468"/>
      <c r="I32" s="468"/>
      <c r="J32" s="423"/>
      <c r="K32" s="468"/>
      <c r="L32" s="423"/>
      <c r="M32" s="423"/>
      <c r="N32" s="423"/>
      <c r="O32" s="423"/>
      <c r="P32" s="423"/>
      <c r="Q32" s="423"/>
      <c r="R32" s="423"/>
      <c r="S32" s="423"/>
      <c r="T32" s="423"/>
      <c r="U32" s="437"/>
      <c r="V32" s="495"/>
    </row>
    <row r="33" spans="1:22" s="3" customFormat="1" hidden="1" x14ac:dyDescent="0.25">
      <c r="A33" s="465"/>
      <c r="B33" s="474"/>
      <c r="C33" s="474"/>
      <c r="D33" s="474"/>
      <c r="E33" s="468"/>
      <c r="F33" s="50"/>
      <c r="G33" s="468"/>
      <c r="H33" s="468"/>
      <c r="I33" s="468"/>
      <c r="J33" s="423"/>
      <c r="K33" s="468"/>
      <c r="L33" s="423"/>
      <c r="M33" s="423"/>
      <c r="N33" s="423"/>
      <c r="O33" s="423"/>
      <c r="P33" s="423"/>
      <c r="Q33" s="423"/>
      <c r="R33" s="423"/>
      <c r="S33" s="423"/>
      <c r="T33" s="423"/>
      <c r="U33" s="437"/>
      <c r="V33" s="495"/>
    </row>
    <row r="34" spans="1:22" s="3" customFormat="1" ht="15.75" hidden="1" thickBot="1" x14ac:dyDescent="0.3">
      <c r="A34" s="466"/>
      <c r="B34" s="475"/>
      <c r="C34" s="475"/>
      <c r="D34" s="475"/>
      <c r="E34" s="469"/>
      <c r="F34" s="53"/>
      <c r="G34" s="469"/>
      <c r="H34" s="469"/>
      <c r="I34" s="469"/>
      <c r="J34" s="424"/>
      <c r="K34" s="469"/>
      <c r="L34" s="424"/>
      <c r="M34" s="424"/>
      <c r="N34" s="424"/>
      <c r="O34" s="424"/>
      <c r="P34" s="424"/>
      <c r="Q34" s="424"/>
      <c r="R34" s="424"/>
      <c r="S34" s="424"/>
      <c r="T34" s="424"/>
      <c r="U34" s="438"/>
      <c r="V34" s="496"/>
    </row>
    <row r="35" spans="1:22" s="3" customFormat="1" hidden="1" x14ac:dyDescent="0.25">
      <c r="A35" s="464"/>
      <c r="B35" s="473"/>
      <c r="C35" s="473"/>
      <c r="D35" s="473"/>
      <c r="E35" s="467"/>
      <c r="F35" s="51"/>
      <c r="G35" s="467"/>
      <c r="H35" s="467"/>
      <c r="I35" s="467"/>
      <c r="J35" s="422"/>
      <c r="K35" s="467"/>
      <c r="L35" s="422"/>
      <c r="M35" s="422"/>
      <c r="N35" s="422"/>
      <c r="O35" s="422"/>
      <c r="P35" s="422"/>
      <c r="Q35" s="422"/>
      <c r="R35" s="422"/>
      <c r="S35" s="422"/>
      <c r="T35" s="422"/>
      <c r="U35" s="436"/>
      <c r="V35" s="494"/>
    </row>
    <row r="36" spans="1:22" s="3" customFormat="1" hidden="1" x14ac:dyDescent="0.25">
      <c r="A36" s="465"/>
      <c r="B36" s="474"/>
      <c r="C36" s="474"/>
      <c r="D36" s="474"/>
      <c r="E36" s="468"/>
      <c r="F36" s="50"/>
      <c r="G36" s="468"/>
      <c r="H36" s="468"/>
      <c r="I36" s="468"/>
      <c r="J36" s="423"/>
      <c r="K36" s="468"/>
      <c r="L36" s="423"/>
      <c r="M36" s="423"/>
      <c r="N36" s="423"/>
      <c r="O36" s="423"/>
      <c r="P36" s="423"/>
      <c r="Q36" s="423"/>
      <c r="R36" s="423"/>
      <c r="S36" s="423"/>
      <c r="T36" s="423"/>
      <c r="U36" s="437"/>
      <c r="V36" s="495"/>
    </row>
    <row r="37" spans="1:22" s="3" customFormat="1" hidden="1" x14ac:dyDescent="0.25">
      <c r="A37" s="465"/>
      <c r="B37" s="474"/>
      <c r="C37" s="474"/>
      <c r="D37" s="474"/>
      <c r="E37" s="468"/>
      <c r="F37" s="50"/>
      <c r="G37" s="468"/>
      <c r="H37" s="468"/>
      <c r="I37" s="468"/>
      <c r="J37" s="423"/>
      <c r="K37" s="468"/>
      <c r="L37" s="423"/>
      <c r="M37" s="423"/>
      <c r="N37" s="423"/>
      <c r="O37" s="423"/>
      <c r="P37" s="423"/>
      <c r="Q37" s="423"/>
      <c r="R37" s="423"/>
      <c r="S37" s="423"/>
      <c r="T37" s="423"/>
      <c r="U37" s="437"/>
      <c r="V37" s="495"/>
    </row>
    <row r="38" spans="1:22" s="3" customFormat="1" hidden="1" x14ac:dyDescent="0.25">
      <c r="A38" s="465"/>
      <c r="B38" s="474"/>
      <c r="C38" s="474"/>
      <c r="D38" s="474"/>
      <c r="E38" s="468"/>
      <c r="F38" s="50"/>
      <c r="G38" s="468"/>
      <c r="H38" s="468"/>
      <c r="I38" s="468"/>
      <c r="J38" s="423"/>
      <c r="K38" s="468"/>
      <c r="L38" s="423"/>
      <c r="M38" s="423"/>
      <c r="N38" s="423"/>
      <c r="O38" s="423"/>
      <c r="P38" s="423"/>
      <c r="Q38" s="423"/>
      <c r="R38" s="423"/>
      <c r="S38" s="423"/>
      <c r="T38" s="423"/>
      <c r="U38" s="437"/>
      <c r="V38" s="495"/>
    </row>
    <row r="39" spans="1:22" s="3" customFormat="1" ht="15.75" hidden="1" thickBot="1" x14ac:dyDescent="0.3">
      <c r="A39" s="466"/>
      <c r="B39" s="475"/>
      <c r="C39" s="475"/>
      <c r="D39" s="475"/>
      <c r="E39" s="469"/>
      <c r="F39" s="53"/>
      <c r="G39" s="469"/>
      <c r="H39" s="469"/>
      <c r="I39" s="469"/>
      <c r="J39" s="424"/>
      <c r="K39" s="469"/>
      <c r="L39" s="424"/>
      <c r="M39" s="424"/>
      <c r="N39" s="424"/>
      <c r="O39" s="424"/>
      <c r="P39" s="424"/>
      <c r="Q39" s="424"/>
      <c r="R39" s="424"/>
      <c r="S39" s="424"/>
      <c r="T39" s="424"/>
      <c r="U39" s="438"/>
      <c r="V39" s="496"/>
    </row>
    <row r="40" spans="1:22" s="3" customFormat="1" hidden="1" x14ac:dyDescent="0.25">
      <c r="A40" s="464"/>
      <c r="B40" s="473"/>
      <c r="C40" s="473"/>
      <c r="D40" s="473"/>
      <c r="E40" s="467"/>
      <c r="F40" s="51"/>
      <c r="G40" s="467"/>
      <c r="H40" s="467"/>
      <c r="I40" s="467"/>
      <c r="J40" s="422"/>
      <c r="K40" s="467"/>
      <c r="L40" s="422"/>
      <c r="M40" s="422"/>
      <c r="N40" s="422"/>
      <c r="O40" s="422"/>
      <c r="P40" s="422"/>
      <c r="Q40" s="422"/>
      <c r="R40" s="422"/>
      <c r="S40" s="422"/>
      <c r="T40" s="422"/>
      <c r="U40" s="436"/>
      <c r="V40" s="494"/>
    </row>
    <row r="41" spans="1:22" s="3" customFormat="1" hidden="1" x14ac:dyDescent="0.25">
      <c r="A41" s="465"/>
      <c r="B41" s="474"/>
      <c r="C41" s="474"/>
      <c r="D41" s="474"/>
      <c r="E41" s="468"/>
      <c r="F41" s="50"/>
      <c r="G41" s="468"/>
      <c r="H41" s="468"/>
      <c r="I41" s="468"/>
      <c r="J41" s="423"/>
      <c r="K41" s="468"/>
      <c r="L41" s="423"/>
      <c r="M41" s="423"/>
      <c r="N41" s="423"/>
      <c r="O41" s="423"/>
      <c r="P41" s="423"/>
      <c r="Q41" s="423"/>
      <c r="R41" s="423"/>
      <c r="S41" s="423"/>
      <c r="T41" s="423"/>
      <c r="U41" s="437"/>
      <c r="V41" s="495"/>
    </row>
    <row r="42" spans="1:22" s="3" customFormat="1" hidden="1" x14ac:dyDescent="0.25">
      <c r="A42" s="465"/>
      <c r="B42" s="474"/>
      <c r="C42" s="474"/>
      <c r="D42" s="474"/>
      <c r="E42" s="468"/>
      <c r="F42" s="50"/>
      <c r="G42" s="468"/>
      <c r="H42" s="468"/>
      <c r="I42" s="468"/>
      <c r="J42" s="423"/>
      <c r="K42" s="468"/>
      <c r="L42" s="423"/>
      <c r="M42" s="423"/>
      <c r="N42" s="423"/>
      <c r="O42" s="423"/>
      <c r="P42" s="423"/>
      <c r="Q42" s="423"/>
      <c r="R42" s="423"/>
      <c r="S42" s="423"/>
      <c r="T42" s="423"/>
      <c r="U42" s="437"/>
      <c r="V42" s="495"/>
    </row>
    <row r="43" spans="1:22" s="3" customFormat="1" hidden="1" x14ac:dyDescent="0.25">
      <c r="A43" s="465"/>
      <c r="B43" s="474"/>
      <c r="C43" s="474"/>
      <c r="D43" s="474"/>
      <c r="E43" s="468"/>
      <c r="F43" s="50"/>
      <c r="G43" s="468"/>
      <c r="H43" s="468"/>
      <c r="I43" s="468"/>
      <c r="J43" s="423"/>
      <c r="K43" s="468"/>
      <c r="L43" s="423"/>
      <c r="M43" s="423"/>
      <c r="N43" s="423"/>
      <c r="O43" s="423"/>
      <c r="P43" s="423"/>
      <c r="Q43" s="423"/>
      <c r="R43" s="423"/>
      <c r="S43" s="423"/>
      <c r="T43" s="423"/>
      <c r="U43" s="437"/>
      <c r="V43" s="495"/>
    </row>
    <row r="44" spans="1:22" s="3" customFormat="1" ht="15.75" hidden="1" thickBot="1" x14ac:dyDescent="0.3">
      <c r="A44" s="466"/>
      <c r="B44" s="475"/>
      <c r="C44" s="475"/>
      <c r="D44" s="475"/>
      <c r="E44" s="469"/>
      <c r="F44" s="53"/>
      <c r="G44" s="469"/>
      <c r="H44" s="469"/>
      <c r="I44" s="469"/>
      <c r="J44" s="424"/>
      <c r="K44" s="469"/>
      <c r="L44" s="424"/>
      <c r="M44" s="424"/>
      <c r="N44" s="424"/>
      <c r="O44" s="424"/>
      <c r="P44" s="424"/>
      <c r="Q44" s="424"/>
      <c r="R44" s="424"/>
      <c r="S44" s="424"/>
      <c r="T44" s="424"/>
      <c r="U44" s="438"/>
      <c r="V44" s="496"/>
    </row>
    <row r="45" spans="1:22" s="3" customFormat="1" hidden="1" x14ac:dyDescent="0.25">
      <c r="A45" s="464"/>
      <c r="B45" s="473"/>
      <c r="C45" s="473"/>
      <c r="D45" s="473"/>
      <c r="E45" s="476"/>
      <c r="F45" s="51"/>
      <c r="G45" s="476"/>
      <c r="H45" s="476"/>
      <c r="I45" s="479"/>
      <c r="J45" s="482"/>
      <c r="K45" s="479"/>
      <c r="L45" s="482"/>
      <c r="M45" s="482"/>
      <c r="N45" s="425"/>
      <c r="O45" s="425"/>
      <c r="P45" s="425"/>
      <c r="Q45" s="425"/>
      <c r="R45" s="425"/>
      <c r="S45" s="425"/>
      <c r="T45" s="425"/>
      <c r="U45" s="497"/>
      <c r="V45" s="488"/>
    </row>
    <row r="46" spans="1:22" s="3" customFormat="1" hidden="1" x14ac:dyDescent="0.25">
      <c r="A46" s="465"/>
      <c r="B46" s="474"/>
      <c r="C46" s="474"/>
      <c r="D46" s="474"/>
      <c r="E46" s="477"/>
      <c r="F46" s="50"/>
      <c r="G46" s="477"/>
      <c r="H46" s="477"/>
      <c r="I46" s="480"/>
      <c r="J46" s="483"/>
      <c r="K46" s="480"/>
      <c r="L46" s="483"/>
      <c r="M46" s="483"/>
      <c r="N46" s="426"/>
      <c r="O46" s="426"/>
      <c r="P46" s="426"/>
      <c r="Q46" s="426"/>
      <c r="R46" s="426"/>
      <c r="S46" s="426"/>
      <c r="T46" s="426"/>
      <c r="U46" s="498"/>
      <c r="V46" s="489"/>
    </row>
    <row r="47" spans="1:22" s="3" customFormat="1" hidden="1" x14ac:dyDescent="0.25">
      <c r="A47" s="465"/>
      <c r="B47" s="474"/>
      <c r="C47" s="474"/>
      <c r="D47" s="474"/>
      <c r="E47" s="477"/>
      <c r="F47" s="50"/>
      <c r="G47" s="477"/>
      <c r="H47" s="477"/>
      <c r="I47" s="480"/>
      <c r="J47" s="483"/>
      <c r="K47" s="480"/>
      <c r="L47" s="483"/>
      <c r="M47" s="483"/>
      <c r="N47" s="426"/>
      <c r="O47" s="426"/>
      <c r="P47" s="426"/>
      <c r="Q47" s="426"/>
      <c r="R47" s="426"/>
      <c r="S47" s="426"/>
      <c r="T47" s="426"/>
      <c r="U47" s="498"/>
      <c r="V47" s="489"/>
    </row>
    <row r="48" spans="1:22" s="3" customFormat="1" hidden="1" x14ac:dyDescent="0.25">
      <c r="A48" s="465"/>
      <c r="B48" s="474"/>
      <c r="C48" s="474"/>
      <c r="D48" s="474"/>
      <c r="E48" s="477"/>
      <c r="F48" s="50"/>
      <c r="G48" s="477"/>
      <c r="H48" s="477"/>
      <c r="I48" s="480"/>
      <c r="J48" s="483"/>
      <c r="K48" s="480"/>
      <c r="L48" s="483"/>
      <c r="M48" s="483"/>
      <c r="N48" s="426"/>
      <c r="O48" s="426"/>
      <c r="P48" s="426"/>
      <c r="Q48" s="426"/>
      <c r="R48" s="426"/>
      <c r="S48" s="426"/>
      <c r="T48" s="426"/>
      <c r="U48" s="498"/>
      <c r="V48" s="489"/>
    </row>
    <row r="49" spans="1:22" s="3" customFormat="1" ht="15.75" hidden="1" thickBot="1" x14ac:dyDescent="0.3">
      <c r="A49" s="466"/>
      <c r="B49" s="475"/>
      <c r="C49" s="475"/>
      <c r="D49" s="475"/>
      <c r="E49" s="478"/>
      <c r="F49" s="53"/>
      <c r="G49" s="478"/>
      <c r="H49" s="478"/>
      <c r="I49" s="481"/>
      <c r="J49" s="484"/>
      <c r="K49" s="481"/>
      <c r="L49" s="484"/>
      <c r="M49" s="484"/>
      <c r="N49" s="427"/>
      <c r="O49" s="427"/>
      <c r="P49" s="427"/>
      <c r="Q49" s="427"/>
      <c r="R49" s="427"/>
      <c r="S49" s="427"/>
      <c r="T49" s="427"/>
      <c r="U49" s="499"/>
      <c r="V49" s="490"/>
    </row>
    <row r="50" spans="1:22" s="3" customFormat="1" hidden="1" x14ac:dyDescent="0.25">
      <c r="A50" s="464"/>
      <c r="B50" s="473"/>
      <c r="C50" s="473"/>
      <c r="D50" s="473"/>
      <c r="E50" s="476"/>
      <c r="F50" s="51"/>
      <c r="G50" s="476"/>
      <c r="H50" s="476"/>
      <c r="I50" s="479"/>
      <c r="J50" s="482"/>
      <c r="K50" s="479"/>
      <c r="L50" s="482"/>
      <c r="M50" s="482"/>
      <c r="N50" s="425"/>
      <c r="O50" s="425"/>
      <c r="P50" s="425"/>
      <c r="Q50" s="425"/>
      <c r="R50" s="425"/>
      <c r="S50" s="425"/>
      <c r="T50" s="425"/>
      <c r="U50" s="497"/>
      <c r="V50" s="488"/>
    </row>
    <row r="51" spans="1:22" s="3" customFormat="1" hidden="1" x14ac:dyDescent="0.25">
      <c r="A51" s="465"/>
      <c r="B51" s="474"/>
      <c r="C51" s="474"/>
      <c r="D51" s="474"/>
      <c r="E51" s="477"/>
      <c r="F51" s="50"/>
      <c r="G51" s="477"/>
      <c r="H51" s="477"/>
      <c r="I51" s="480"/>
      <c r="J51" s="483"/>
      <c r="K51" s="480"/>
      <c r="L51" s="483"/>
      <c r="M51" s="483"/>
      <c r="N51" s="426"/>
      <c r="O51" s="426"/>
      <c r="P51" s="426"/>
      <c r="Q51" s="426"/>
      <c r="R51" s="426"/>
      <c r="S51" s="426"/>
      <c r="T51" s="426"/>
      <c r="U51" s="498"/>
      <c r="V51" s="489"/>
    </row>
    <row r="52" spans="1:22" s="3" customFormat="1" hidden="1" x14ac:dyDescent="0.25">
      <c r="A52" s="465"/>
      <c r="B52" s="474"/>
      <c r="C52" s="474"/>
      <c r="D52" s="474"/>
      <c r="E52" s="477"/>
      <c r="F52" s="50"/>
      <c r="G52" s="477"/>
      <c r="H52" s="477"/>
      <c r="I52" s="480"/>
      <c r="J52" s="483"/>
      <c r="K52" s="480"/>
      <c r="L52" s="483"/>
      <c r="M52" s="483"/>
      <c r="N52" s="426"/>
      <c r="O52" s="426"/>
      <c r="P52" s="426"/>
      <c r="Q52" s="426"/>
      <c r="R52" s="426"/>
      <c r="S52" s="426"/>
      <c r="T52" s="426"/>
      <c r="U52" s="498"/>
      <c r="V52" s="489"/>
    </row>
    <row r="53" spans="1:22" s="3" customFormat="1" hidden="1" x14ac:dyDescent="0.25">
      <c r="A53" s="465"/>
      <c r="B53" s="474"/>
      <c r="C53" s="474"/>
      <c r="D53" s="474"/>
      <c r="E53" s="477"/>
      <c r="F53" s="50"/>
      <c r="G53" s="477"/>
      <c r="H53" s="477"/>
      <c r="I53" s="480"/>
      <c r="J53" s="483"/>
      <c r="K53" s="480"/>
      <c r="L53" s="483"/>
      <c r="M53" s="483"/>
      <c r="N53" s="426"/>
      <c r="O53" s="426"/>
      <c r="P53" s="426"/>
      <c r="Q53" s="426"/>
      <c r="R53" s="426"/>
      <c r="S53" s="426"/>
      <c r="T53" s="426"/>
      <c r="U53" s="498"/>
      <c r="V53" s="489"/>
    </row>
    <row r="54" spans="1:22" s="3" customFormat="1" ht="15.75" hidden="1" thickBot="1" x14ac:dyDescent="0.3">
      <c r="A54" s="466"/>
      <c r="B54" s="475"/>
      <c r="C54" s="475"/>
      <c r="D54" s="475"/>
      <c r="E54" s="478"/>
      <c r="F54" s="53"/>
      <c r="G54" s="478"/>
      <c r="H54" s="478"/>
      <c r="I54" s="481"/>
      <c r="J54" s="484"/>
      <c r="K54" s="481"/>
      <c r="L54" s="484"/>
      <c r="M54" s="484"/>
      <c r="N54" s="427"/>
      <c r="O54" s="427"/>
      <c r="P54" s="427"/>
      <c r="Q54" s="427"/>
      <c r="R54" s="427"/>
      <c r="S54" s="427"/>
      <c r="T54" s="427"/>
      <c r="U54" s="499"/>
      <c r="V54" s="490"/>
    </row>
    <row r="55" spans="1:22" hidden="1" x14ac:dyDescent="0.25">
      <c r="A55" s="485"/>
      <c r="B55" s="473"/>
      <c r="C55" s="473"/>
      <c r="D55" s="473"/>
      <c r="E55" s="476"/>
      <c r="F55" s="51"/>
      <c r="G55" s="476"/>
      <c r="H55" s="476"/>
      <c r="I55" s="479"/>
      <c r="J55" s="482"/>
      <c r="K55" s="479"/>
      <c r="L55" s="482"/>
      <c r="M55" s="482"/>
      <c r="N55" s="425"/>
      <c r="O55" s="425"/>
      <c r="P55" s="425"/>
      <c r="Q55" s="425"/>
      <c r="R55" s="425"/>
      <c r="S55" s="425"/>
      <c r="T55" s="425"/>
      <c r="U55" s="497"/>
      <c r="V55" s="488"/>
    </row>
    <row r="56" spans="1:22" s="3" customFormat="1" hidden="1" x14ac:dyDescent="0.25">
      <c r="A56" s="486"/>
      <c r="B56" s="474"/>
      <c r="C56" s="474"/>
      <c r="D56" s="474"/>
      <c r="E56" s="477"/>
      <c r="F56" s="2"/>
      <c r="G56" s="477"/>
      <c r="H56" s="477"/>
      <c r="I56" s="480"/>
      <c r="J56" s="483"/>
      <c r="K56" s="480"/>
      <c r="L56" s="483"/>
      <c r="M56" s="483"/>
      <c r="N56" s="426"/>
      <c r="O56" s="426"/>
      <c r="P56" s="426"/>
      <c r="Q56" s="426"/>
      <c r="R56" s="426"/>
      <c r="S56" s="426"/>
      <c r="T56" s="426"/>
      <c r="U56" s="498"/>
      <c r="V56" s="489"/>
    </row>
    <row r="57" spans="1:22" s="3" customFormat="1" hidden="1" x14ac:dyDescent="0.25">
      <c r="A57" s="486"/>
      <c r="B57" s="474"/>
      <c r="C57" s="474"/>
      <c r="D57" s="474"/>
      <c r="E57" s="477"/>
      <c r="F57" s="2"/>
      <c r="G57" s="477"/>
      <c r="H57" s="477"/>
      <c r="I57" s="480"/>
      <c r="J57" s="483"/>
      <c r="K57" s="480"/>
      <c r="L57" s="483"/>
      <c r="M57" s="483"/>
      <c r="N57" s="426"/>
      <c r="O57" s="426"/>
      <c r="P57" s="426"/>
      <c r="Q57" s="426"/>
      <c r="R57" s="426"/>
      <c r="S57" s="426"/>
      <c r="T57" s="426"/>
      <c r="U57" s="498"/>
      <c r="V57" s="489"/>
    </row>
    <row r="58" spans="1:22" s="3" customFormat="1" hidden="1" x14ac:dyDescent="0.25">
      <c r="A58" s="486"/>
      <c r="B58" s="474"/>
      <c r="C58" s="474"/>
      <c r="D58" s="474"/>
      <c r="E58" s="477"/>
      <c r="F58" s="2"/>
      <c r="G58" s="477"/>
      <c r="H58" s="477"/>
      <c r="I58" s="480"/>
      <c r="J58" s="483"/>
      <c r="K58" s="480"/>
      <c r="L58" s="483"/>
      <c r="M58" s="483"/>
      <c r="N58" s="426"/>
      <c r="O58" s="426"/>
      <c r="P58" s="426"/>
      <c r="Q58" s="426"/>
      <c r="R58" s="426"/>
      <c r="S58" s="426"/>
      <c r="T58" s="426"/>
      <c r="U58" s="498"/>
      <c r="V58" s="489"/>
    </row>
    <row r="59" spans="1:22" s="3" customFormat="1" ht="15.75" hidden="1" thickBot="1" x14ac:dyDescent="0.3">
      <c r="A59" s="487"/>
      <c r="B59" s="475"/>
      <c r="C59" s="475"/>
      <c r="D59" s="475"/>
      <c r="E59" s="478"/>
      <c r="F59" s="52"/>
      <c r="G59" s="478"/>
      <c r="H59" s="478"/>
      <c r="I59" s="481"/>
      <c r="J59" s="484"/>
      <c r="K59" s="481"/>
      <c r="L59" s="484"/>
      <c r="M59" s="484"/>
      <c r="N59" s="427"/>
      <c r="O59" s="427"/>
      <c r="P59" s="427"/>
      <c r="Q59" s="427"/>
      <c r="R59" s="427"/>
      <c r="S59" s="427"/>
      <c r="T59" s="427"/>
      <c r="U59" s="499"/>
      <c r="V59" s="490"/>
    </row>
    <row r="60" spans="1:22" s="3" customFormat="1" hidden="1" x14ac:dyDescent="0.25">
      <c r="A60" s="56"/>
      <c r="B60" s="57"/>
      <c r="C60" s="57"/>
      <c r="D60" s="57"/>
      <c r="E60" s="58"/>
      <c r="F60" s="59"/>
      <c r="G60" s="58"/>
      <c r="H60" s="58"/>
      <c r="I60" s="60"/>
      <c r="J60" s="61"/>
      <c r="K60" s="60"/>
      <c r="L60" s="61"/>
      <c r="M60" s="61"/>
      <c r="N60" s="62"/>
      <c r="O60" s="62"/>
      <c r="P60" s="62"/>
      <c r="Q60" s="63"/>
      <c r="R60" s="63"/>
      <c r="S60" s="63"/>
      <c r="T60" s="63"/>
      <c r="U60" s="64"/>
    </row>
    <row r="61" spans="1:22" hidden="1" x14ac:dyDescent="0.25"/>
  </sheetData>
  <dataConsolidate/>
  <mergeCells count="237">
    <mergeCell ref="D40:D44"/>
    <mergeCell ref="C40:C44"/>
    <mergeCell ref="B40:B44"/>
    <mergeCell ref="A40:A44"/>
    <mergeCell ref="V35:V39"/>
    <mergeCell ref="Q35:Q39"/>
    <mergeCell ref="C35:C39"/>
    <mergeCell ref="B35:B39"/>
    <mergeCell ref="A35:A39"/>
    <mergeCell ref="D35:D39"/>
    <mergeCell ref="E35:E39"/>
    <mergeCell ref="G35:G39"/>
    <mergeCell ref="H35:H39"/>
    <mergeCell ref="I35:I39"/>
    <mergeCell ref="J35:J39"/>
    <mergeCell ref="K35:K39"/>
    <mergeCell ref="U5:V5"/>
    <mergeCell ref="U6:V6"/>
    <mergeCell ref="U7:V7"/>
    <mergeCell ref="E1:Q7"/>
    <mergeCell ref="A1:D7"/>
    <mergeCell ref="V45:V49"/>
    <mergeCell ref="V50:V54"/>
    <mergeCell ref="K50:K54"/>
    <mergeCell ref="L50:L54"/>
    <mergeCell ref="M50:M54"/>
    <mergeCell ref="N50:N54"/>
    <mergeCell ref="Q50:Q54"/>
    <mergeCell ref="A50:A54"/>
    <mergeCell ref="Q45:Q49"/>
    <mergeCell ref="T45:T49"/>
    <mergeCell ref="U45:U49"/>
    <mergeCell ref="T40:T44"/>
    <mergeCell ref="U40:U44"/>
    <mergeCell ref="A45:A49"/>
    <mergeCell ref="B45:B49"/>
    <mergeCell ref="C45:C49"/>
    <mergeCell ref="D45:D49"/>
    <mergeCell ref="V40:V44"/>
    <mergeCell ref="L40:L44"/>
    <mergeCell ref="V55:V59"/>
    <mergeCell ref="V10:V14"/>
    <mergeCell ref="V15:V19"/>
    <mergeCell ref="V20:V24"/>
    <mergeCell ref="V25:V29"/>
    <mergeCell ref="V30:V34"/>
    <mergeCell ref="R50:R54"/>
    <mergeCell ref="S50:S54"/>
    <mergeCell ref="T50:T54"/>
    <mergeCell ref="U50:U54"/>
    <mergeCell ref="U55:U59"/>
    <mergeCell ref="T55:T59"/>
    <mergeCell ref="S55:S59"/>
    <mergeCell ref="R55:R59"/>
    <mergeCell ref="R40:R44"/>
    <mergeCell ref="S40:S44"/>
    <mergeCell ref="R35:R39"/>
    <mergeCell ref="S35:S39"/>
    <mergeCell ref="T35:T39"/>
    <mergeCell ref="U35:U39"/>
    <mergeCell ref="S30:S34"/>
    <mergeCell ref="T30:T34"/>
    <mergeCell ref="R45:R49"/>
    <mergeCell ref="S45:S49"/>
    <mergeCell ref="Q55:Q59"/>
    <mergeCell ref="N55:N59"/>
    <mergeCell ref="M55:M59"/>
    <mergeCell ref="L55:L59"/>
    <mergeCell ref="K55:K59"/>
    <mergeCell ref="P50:P54"/>
    <mergeCell ref="P55:P59"/>
    <mergeCell ref="E50:E54"/>
    <mergeCell ref="G50:G54"/>
    <mergeCell ref="H50:H54"/>
    <mergeCell ref="I50:I54"/>
    <mergeCell ref="J50:J54"/>
    <mergeCell ref="O50:O54"/>
    <mergeCell ref="O55:O59"/>
    <mergeCell ref="A55:A59"/>
    <mergeCell ref="B50:B54"/>
    <mergeCell ref="C50:C54"/>
    <mergeCell ref="D50:D54"/>
    <mergeCell ref="D55:D59"/>
    <mergeCell ref="C55:C59"/>
    <mergeCell ref="B55:B59"/>
    <mergeCell ref="J55:J59"/>
    <mergeCell ref="I55:I59"/>
    <mergeCell ref="H55:H59"/>
    <mergeCell ref="G55:G59"/>
    <mergeCell ref="E55:E59"/>
    <mergeCell ref="E45:E49"/>
    <mergeCell ref="G45:G49"/>
    <mergeCell ref="H45:H49"/>
    <mergeCell ref="I45:I49"/>
    <mergeCell ref="J45:J49"/>
    <mergeCell ref="K40:K44"/>
    <mergeCell ref="K45:K49"/>
    <mergeCell ref="L45:L49"/>
    <mergeCell ref="M45:M49"/>
    <mergeCell ref="J40:J44"/>
    <mergeCell ref="I40:I44"/>
    <mergeCell ref="H40:H44"/>
    <mergeCell ref="G40:G44"/>
    <mergeCell ref="E40:E44"/>
    <mergeCell ref="N45:N49"/>
    <mergeCell ref="M40:M44"/>
    <mergeCell ref="N40:N44"/>
    <mergeCell ref="Q40:Q44"/>
    <mergeCell ref="N35:N39"/>
    <mergeCell ref="L30:L34"/>
    <mergeCell ref="M30:M34"/>
    <mergeCell ref="N30:N34"/>
    <mergeCell ref="Q30:Q34"/>
    <mergeCell ref="O40:O44"/>
    <mergeCell ref="O45:O49"/>
    <mergeCell ref="O35:O39"/>
    <mergeCell ref="L35:L39"/>
    <mergeCell ref="M35:M39"/>
    <mergeCell ref="D20:D24"/>
    <mergeCell ref="E20:E24"/>
    <mergeCell ref="G20:G24"/>
    <mergeCell ref="H20:H24"/>
    <mergeCell ref="I20:I24"/>
    <mergeCell ref="J20:J24"/>
    <mergeCell ref="A30:A34"/>
    <mergeCell ref="B30:B34"/>
    <mergeCell ref="C30:C34"/>
    <mergeCell ref="D30:D34"/>
    <mergeCell ref="E30:E34"/>
    <mergeCell ref="A20:A24"/>
    <mergeCell ref="B20:B24"/>
    <mergeCell ref="C20:C24"/>
    <mergeCell ref="J25:J29"/>
    <mergeCell ref="I25:I29"/>
    <mergeCell ref="H25:H29"/>
    <mergeCell ref="G25:G29"/>
    <mergeCell ref="E25:E29"/>
    <mergeCell ref="D25:D29"/>
    <mergeCell ref="C25:C29"/>
    <mergeCell ref="B25:B29"/>
    <mergeCell ref="A25:A29"/>
    <mergeCell ref="G30:G34"/>
    <mergeCell ref="H30:H34"/>
    <mergeCell ref="I30:I34"/>
    <mergeCell ref="J30:J34"/>
    <mergeCell ref="K30:K34"/>
    <mergeCell ref="O30:O34"/>
    <mergeCell ref="U20:U24"/>
    <mergeCell ref="L20:L24"/>
    <mergeCell ref="M20:M24"/>
    <mergeCell ref="N20:N24"/>
    <mergeCell ref="Q20:Q24"/>
    <mergeCell ref="R20:R24"/>
    <mergeCell ref="K20:K24"/>
    <mergeCell ref="O20:O24"/>
    <mergeCell ref="R30:R34"/>
    <mergeCell ref="U30:U34"/>
    <mergeCell ref="T25:T29"/>
    <mergeCell ref="S25:S29"/>
    <mergeCell ref="O25:O29"/>
    <mergeCell ref="N25:N29"/>
    <mergeCell ref="M25:M29"/>
    <mergeCell ref="L25:L29"/>
    <mergeCell ref="K25:K29"/>
    <mergeCell ref="J10:J14"/>
    <mergeCell ref="K10:K14"/>
    <mergeCell ref="L10:L14"/>
    <mergeCell ref="M10:M14"/>
    <mergeCell ref="N10:N14"/>
    <mergeCell ref="P10:P14"/>
    <mergeCell ref="O10:O14"/>
    <mergeCell ref="R15:R19"/>
    <mergeCell ref="S15:S19"/>
    <mergeCell ref="K15:K19"/>
    <mergeCell ref="J15:J19"/>
    <mergeCell ref="L15:L19"/>
    <mergeCell ref="M15:M19"/>
    <mergeCell ref="N15:N19"/>
    <mergeCell ref="Q15:Q19"/>
    <mergeCell ref="O15:O19"/>
    <mergeCell ref="D10:D14"/>
    <mergeCell ref="E10:E14"/>
    <mergeCell ref="G10:G14"/>
    <mergeCell ref="H10:H14"/>
    <mergeCell ref="I10:I14"/>
    <mergeCell ref="B10:B14"/>
    <mergeCell ref="A10:A14"/>
    <mergeCell ref="C10:C14"/>
    <mergeCell ref="A15:A19"/>
    <mergeCell ref="B15:B19"/>
    <mergeCell ref="C15:C19"/>
    <mergeCell ref="G15:G19"/>
    <mergeCell ref="H15:H19"/>
    <mergeCell ref="I15:I19"/>
    <mergeCell ref="D15:D19"/>
    <mergeCell ref="E15:E19"/>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R1:V4"/>
    <mergeCell ref="R5:T5"/>
    <mergeCell ref="P15:P19"/>
    <mergeCell ref="P20:P24"/>
    <mergeCell ref="P25:P29"/>
    <mergeCell ref="P30:P34"/>
    <mergeCell ref="P35:P39"/>
    <mergeCell ref="P40:P44"/>
    <mergeCell ref="P45:P49"/>
    <mergeCell ref="V8:V9"/>
    <mergeCell ref="Q10:Q14"/>
    <mergeCell ref="R10:R14"/>
    <mergeCell ref="S10:S14"/>
    <mergeCell ref="T10:T14"/>
    <mergeCell ref="U10:U14"/>
    <mergeCell ref="T15:T19"/>
    <mergeCell ref="U15:U19"/>
    <mergeCell ref="U25:U29"/>
    <mergeCell ref="S20:S24"/>
    <mergeCell ref="T20:T24"/>
    <mergeCell ref="Q25:Q29"/>
    <mergeCell ref="R25:R29"/>
    <mergeCell ref="R6:T6"/>
    <mergeCell ref="R7:T7"/>
  </mergeCells>
  <dataValidations count="8">
    <dataValidation type="list" allowBlank="1" showInputMessage="1" showErrorMessage="1" sqref="B60" xr:uid="{00000000-0002-0000-0200-000000000000}">
      <formula1>Tipo</formula1>
    </dataValidation>
    <dataValidation type="list" allowBlank="1" showInputMessage="1" showErrorMessage="1" sqref="D60" xr:uid="{00000000-0002-0000-0200-000001000000}">
      <formula1>Dependencia</formula1>
    </dataValidation>
    <dataValidation type="list" allowBlank="1" showInputMessage="1" showErrorMessage="1" sqref="H60" xr:uid="{00000000-0002-0000-0200-000002000000}">
      <formula1>tipo_riesgo</formula1>
    </dataValidation>
    <dataValidation type="list" allowBlank="1" showInputMessage="1" showErrorMessage="1" sqref="C60" xr:uid="{00000000-0002-0000-0200-000003000000}">
      <formula1>INDIRECT(B60)</formula1>
    </dataValidation>
    <dataValidation allowBlank="1" showInputMessage="1" showErrorMessage="1" promptTitle="Identificación de Controles" prompt="Remitase a la prestaña de identificación y valoración de controles" sqref="N15 N25 N30 N35 N40 N45 N50 N55 N10 N60:O60 N20" xr:uid="{00000000-0002-0000-0200-000004000000}"/>
    <dataValidation type="list" allowBlank="1" showInputMessage="1" showErrorMessage="1" sqref="K60 K35 K40 K45 K50 K55 K10:K30" xr:uid="{00000000-0002-0000-0200-000005000000}">
      <formula1>INDIRECT(H10)</formula1>
    </dataValidation>
    <dataValidation allowBlank="1" showErrorMessage="1" sqref="Q10:R10 Q15:R15 P60:R60 Q25:R25 Q30:R30 Q35:R35 Q40:R40 Q45:R45 Q50:R50 Q55:R55 O10:P59 Q20:R20" xr:uid="{00000000-0002-0000-0200-000006000000}"/>
    <dataValidation type="list" allowBlank="1" showInputMessage="1" showErrorMessage="1" sqref="H10:H59" xr:uid="{00000000-0002-0000-0200-000007000000}">
      <formula1>TIPOLOGIA_DE_RIESGOS</formula1>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operator="containsText" id="{F40A36B7-25FE-40F5-98A0-E4C0CF58FA82}">
            <xm:f>NOT(ISERROR(SEARCH("EXTREMA",M10)))</xm:f>
            <xm:f>"EXTREMA"</xm:f>
            <x14:dxf>
              <fill>
                <patternFill>
                  <bgColor rgb="FFFF0000"/>
                </patternFill>
              </fill>
            </x14:dxf>
          </x14:cfRule>
          <x14:cfRule type="containsText" priority="51" operator="containsText" id="{917ADA60-C6EA-4F6B-900E-A1D5547CA741}">
            <xm:f>NOT(ISERROR(SEARCH("ALTO",M10)))</xm:f>
            <xm:f>"ALTO"</xm:f>
            <x14:dxf>
              <fill>
                <patternFill>
                  <bgColor rgb="FFFFC000"/>
                </patternFill>
              </fill>
            </x14:dxf>
          </x14:cfRule>
          <x14:cfRule type="containsText" priority="52" operator="containsText" id="{A25B921C-3EA3-4641-83A2-ED63FED6D155}">
            <xm:f>NOT(ISERROR(SEARCH("MODERADO",M10)))</xm:f>
            <xm:f>"MODERADO"</xm:f>
            <x14:dxf>
              <fill>
                <patternFill>
                  <bgColor theme="3" tint="0.39994506668294322"/>
                </patternFill>
              </fill>
            </x14:dxf>
          </x14:cfRule>
          <x14:cfRule type="containsText" priority="53" operator="containsText" id="{98750D7E-0E85-4A3F-AABF-6043EC4241B4}">
            <xm:f>NOT(ISERROR(SEARCH("BAJO",M10)))</xm:f>
            <xm:f>"BAJO"</xm:f>
            <x14:dxf>
              <fill>
                <patternFill>
                  <bgColor rgb="FF92D050"/>
                </patternFill>
              </fill>
            </x14:dxf>
          </x14:cfRule>
          <xm:sqref>M10 M15 U15 M25 U25 M30 U30</xm:sqref>
        </x14:conditionalFormatting>
        <x14:conditionalFormatting xmlns:xm="http://schemas.microsoft.com/office/excel/2006/main">
          <x14:cfRule type="containsText" priority="45" operator="containsText" id="{64C4A8A0-62FA-4E8B-8953-3DF2B544662F}">
            <xm:f>NOT(ISERROR(SEARCH("EXTREMA",U10)))</xm:f>
            <xm:f>"EXTREMA"</xm:f>
            <x14:dxf>
              <fill>
                <patternFill>
                  <bgColor rgb="FFFF0000"/>
                </patternFill>
              </fill>
            </x14:dxf>
          </x14:cfRule>
          <x14:cfRule type="containsText" priority="47" operator="containsText" id="{0DC40D6F-7DF9-4BCD-9D67-4ADBA6B4E442}">
            <xm:f>NOT(ISERROR(SEARCH("ALTO",U10)))</xm:f>
            <xm:f>"ALTO"</xm:f>
            <x14:dxf>
              <fill>
                <patternFill>
                  <bgColor rgb="FFFFC000"/>
                </patternFill>
              </fill>
            </x14:dxf>
          </x14:cfRule>
          <x14:cfRule type="containsText" priority="48" operator="containsText" id="{EC10C430-4352-4DDC-93DD-B949142AD40B}">
            <xm:f>NOT(ISERROR(SEARCH("MODERADO",U10)))</xm:f>
            <xm:f>"MODERADO"</xm:f>
            <x14:dxf>
              <fill>
                <patternFill>
                  <bgColor theme="3" tint="0.39994506668294322"/>
                </patternFill>
              </fill>
            </x14:dxf>
          </x14:cfRule>
          <x14:cfRule type="containsText" priority="49" operator="containsText" id="{9E31E861-9C6E-46A4-87C8-9D5AB7FA8A28}">
            <xm:f>NOT(ISERROR(SEARCH("BAJO",U10)))</xm:f>
            <xm:f>"BAJO"</xm:f>
            <x14:dxf>
              <fill>
                <patternFill>
                  <bgColor rgb="FF92D050"/>
                </patternFill>
              </fill>
            </x14:dxf>
          </x14:cfRule>
          <xm:sqref>U10</xm:sqref>
        </x14:conditionalFormatting>
        <x14:conditionalFormatting xmlns:xm="http://schemas.microsoft.com/office/excel/2006/main">
          <x14:cfRule type="containsText" priority="41" operator="containsText" id="{F96C9432-B748-4463-857E-26655F75D1E2}">
            <xm:f>NOT(ISERROR(SEARCH("EXTREMA",M35)))</xm:f>
            <xm:f>"EXTREMA"</xm:f>
            <x14:dxf>
              <fill>
                <patternFill>
                  <bgColor rgb="FFFF0000"/>
                </patternFill>
              </fill>
            </x14:dxf>
          </x14:cfRule>
          <x14:cfRule type="containsText" priority="42" operator="containsText" id="{BF1BA400-929C-4B92-B9C0-7EAFADB798DF}">
            <xm:f>NOT(ISERROR(SEARCH("ALTO",M35)))</xm:f>
            <xm:f>"ALTO"</xm:f>
            <x14:dxf>
              <fill>
                <patternFill>
                  <bgColor rgb="FFFFC000"/>
                </patternFill>
              </fill>
            </x14:dxf>
          </x14:cfRule>
          <x14:cfRule type="containsText" priority="43" operator="containsText" id="{33F99B30-89F6-44B6-8370-5F8B23489862}">
            <xm:f>NOT(ISERROR(SEARCH("MODERADO",M35)))</xm:f>
            <xm:f>"MODERADO"</xm:f>
            <x14:dxf>
              <fill>
                <patternFill>
                  <bgColor theme="3" tint="0.39994506668294322"/>
                </patternFill>
              </fill>
            </x14:dxf>
          </x14:cfRule>
          <x14:cfRule type="containsText" priority="44" operator="containsText" id="{D273EEDA-90A1-4BB4-BB74-4BC4D04044DE}">
            <xm:f>NOT(ISERROR(SEARCH("BAJO",M35)))</xm:f>
            <xm:f>"BAJO"</xm:f>
            <x14:dxf>
              <fill>
                <patternFill>
                  <bgColor rgb="FF92D050"/>
                </patternFill>
              </fill>
            </x14:dxf>
          </x14:cfRule>
          <xm:sqref>M35</xm:sqref>
        </x14:conditionalFormatting>
        <x14:conditionalFormatting xmlns:xm="http://schemas.microsoft.com/office/excel/2006/main">
          <x14:cfRule type="containsText" priority="37" operator="containsText" id="{B4F9D8BC-8A04-49C1-B793-AE6309CC8A09}">
            <xm:f>NOT(ISERROR(SEARCH("EXTREMA",U35)))</xm:f>
            <xm:f>"EXTREMA"</xm:f>
            <x14:dxf>
              <fill>
                <patternFill>
                  <bgColor rgb="FFFF0000"/>
                </patternFill>
              </fill>
            </x14:dxf>
          </x14:cfRule>
          <x14:cfRule type="containsText" priority="38" operator="containsText" id="{1993BAE9-28B1-487F-A9D1-5742D8DD4088}">
            <xm:f>NOT(ISERROR(SEARCH("ALTO",U35)))</xm:f>
            <xm:f>"ALTO"</xm:f>
            <x14:dxf>
              <fill>
                <patternFill>
                  <bgColor rgb="FFFFC000"/>
                </patternFill>
              </fill>
            </x14:dxf>
          </x14:cfRule>
          <x14:cfRule type="containsText" priority="39" operator="containsText" id="{E980AE25-43B3-486B-A636-E2CD39178D0C}">
            <xm:f>NOT(ISERROR(SEARCH("MODERADO",U35)))</xm:f>
            <xm:f>"MODERADO"</xm:f>
            <x14:dxf>
              <fill>
                <patternFill>
                  <bgColor theme="3" tint="0.39994506668294322"/>
                </patternFill>
              </fill>
            </x14:dxf>
          </x14:cfRule>
          <x14:cfRule type="containsText" priority="40" operator="containsText" id="{B7881C1E-C83D-4BD7-93FB-AE2FFB77430A}">
            <xm:f>NOT(ISERROR(SEARCH("BAJO",U35)))</xm:f>
            <xm:f>"BAJO"</xm:f>
            <x14:dxf>
              <fill>
                <patternFill>
                  <bgColor rgb="FF92D050"/>
                </patternFill>
              </fill>
            </x14:dxf>
          </x14:cfRule>
          <xm:sqref>U35</xm:sqref>
        </x14:conditionalFormatting>
        <x14:conditionalFormatting xmlns:xm="http://schemas.microsoft.com/office/excel/2006/main">
          <x14:cfRule type="containsText" priority="33" operator="containsText" id="{25CE4D52-A59B-41A5-BB5B-F3C8E058F8CA}">
            <xm:f>NOT(ISERROR(SEARCH("EXTREMA",M40)))</xm:f>
            <xm:f>"EXTREMA"</xm:f>
            <x14:dxf>
              <fill>
                <patternFill>
                  <bgColor rgb="FFFF0000"/>
                </patternFill>
              </fill>
            </x14:dxf>
          </x14:cfRule>
          <x14:cfRule type="containsText" priority="34" operator="containsText" id="{D280CF7A-B0E7-4BC9-B5AC-9FBC13D1E5A2}">
            <xm:f>NOT(ISERROR(SEARCH("ALTO",M40)))</xm:f>
            <xm:f>"ALTO"</xm:f>
            <x14:dxf>
              <fill>
                <patternFill>
                  <bgColor rgb="FFFFC000"/>
                </patternFill>
              </fill>
            </x14:dxf>
          </x14:cfRule>
          <x14:cfRule type="containsText" priority="35" operator="containsText" id="{B334F80A-0994-4234-BD85-4EFAC77A39FA}">
            <xm:f>NOT(ISERROR(SEARCH("MODERADO",M40)))</xm:f>
            <xm:f>"MODERADO"</xm:f>
            <x14:dxf>
              <fill>
                <patternFill>
                  <bgColor theme="3" tint="0.39994506668294322"/>
                </patternFill>
              </fill>
            </x14:dxf>
          </x14:cfRule>
          <x14:cfRule type="containsText" priority="36" operator="containsText" id="{D6E78068-DCF6-480B-9465-91552C566240}">
            <xm:f>NOT(ISERROR(SEARCH("BAJO",M40)))</xm:f>
            <xm:f>"BAJO"</xm:f>
            <x14:dxf>
              <fill>
                <patternFill>
                  <bgColor rgb="FF92D050"/>
                </patternFill>
              </fill>
            </x14:dxf>
          </x14:cfRule>
          <xm:sqref>M40</xm:sqref>
        </x14:conditionalFormatting>
        <x14:conditionalFormatting xmlns:xm="http://schemas.microsoft.com/office/excel/2006/main">
          <x14:cfRule type="containsText" priority="29" operator="containsText" id="{2372652E-4953-438F-9CF4-297953A37F12}">
            <xm:f>NOT(ISERROR(SEARCH("EXTREMA",U40)))</xm:f>
            <xm:f>"EXTREMA"</xm:f>
            <x14:dxf>
              <fill>
                <patternFill>
                  <bgColor rgb="FFFF0000"/>
                </patternFill>
              </fill>
            </x14:dxf>
          </x14:cfRule>
          <x14:cfRule type="containsText" priority="30" operator="containsText" id="{D02AD5B3-6EC5-49E0-A4BF-745257707460}">
            <xm:f>NOT(ISERROR(SEARCH("ALTO",U40)))</xm:f>
            <xm:f>"ALTO"</xm:f>
            <x14:dxf>
              <fill>
                <patternFill>
                  <bgColor rgb="FFFFC000"/>
                </patternFill>
              </fill>
            </x14:dxf>
          </x14:cfRule>
          <x14:cfRule type="containsText" priority="31" operator="containsText" id="{995E31E1-60E0-4749-B33F-9C191A7C4B65}">
            <xm:f>NOT(ISERROR(SEARCH("MODERADO",U40)))</xm:f>
            <xm:f>"MODERADO"</xm:f>
            <x14:dxf>
              <fill>
                <patternFill>
                  <bgColor theme="3" tint="0.39994506668294322"/>
                </patternFill>
              </fill>
            </x14:dxf>
          </x14:cfRule>
          <x14:cfRule type="containsText" priority="32" operator="containsText" id="{8CA3D0B9-24D9-4942-B3B3-281FE5F33C1A}">
            <xm:f>NOT(ISERROR(SEARCH("BAJO",U40)))</xm:f>
            <xm:f>"BAJO"</xm:f>
            <x14:dxf>
              <fill>
                <patternFill>
                  <bgColor rgb="FF92D050"/>
                </patternFill>
              </fill>
            </x14:dxf>
          </x14:cfRule>
          <xm:sqref>U40</xm:sqref>
        </x14:conditionalFormatting>
        <x14:conditionalFormatting xmlns:xm="http://schemas.microsoft.com/office/excel/2006/main">
          <x14:cfRule type="containsText" priority="25" operator="containsText" id="{00FF94A1-63DE-430A-8DB1-8668D93ABB10}">
            <xm:f>NOT(ISERROR(SEARCH("EXTREMA",M50)))</xm:f>
            <xm:f>"EXTREMA"</xm:f>
            <x14:dxf>
              <fill>
                <patternFill>
                  <bgColor rgb="FFFF0000"/>
                </patternFill>
              </fill>
            </x14:dxf>
          </x14:cfRule>
          <x14:cfRule type="containsText" priority="26" operator="containsText" id="{A46A3D0B-A367-401E-A39B-8DC2B3A55CD9}">
            <xm:f>NOT(ISERROR(SEARCH("ALTO",M50)))</xm:f>
            <xm:f>"ALTO"</xm:f>
            <x14:dxf>
              <fill>
                <patternFill>
                  <bgColor rgb="FFFFC000"/>
                </patternFill>
              </fill>
            </x14:dxf>
          </x14:cfRule>
          <x14:cfRule type="containsText" priority="27" operator="containsText" id="{D55D6ECB-7296-47E8-9C0C-4DE848DD1BED}">
            <xm:f>NOT(ISERROR(SEARCH("MODERADO",M50)))</xm:f>
            <xm:f>"MODERADO"</xm:f>
            <x14:dxf>
              <fill>
                <patternFill>
                  <bgColor theme="3" tint="0.39994506668294322"/>
                </patternFill>
              </fill>
            </x14:dxf>
          </x14:cfRule>
          <x14:cfRule type="containsText" priority="28" operator="containsText" id="{AD6A8448-5F67-413A-9BCC-54628D0A29B3}">
            <xm:f>NOT(ISERROR(SEARCH("BAJO",M50)))</xm:f>
            <xm:f>"BAJO"</xm:f>
            <x14:dxf>
              <fill>
                <patternFill>
                  <bgColor rgb="FF92D050"/>
                </patternFill>
              </fill>
            </x14:dxf>
          </x14:cfRule>
          <xm:sqref>M50 M55 M60</xm:sqref>
        </x14:conditionalFormatting>
        <x14:conditionalFormatting xmlns:xm="http://schemas.microsoft.com/office/excel/2006/main">
          <x14:cfRule type="containsText" priority="21" operator="containsText" id="{B4E360CE-EFF6-426A-9BDC-0E29B17D942C}">
            <xm:f>NOT(ISERROR(SEARCH("EXTREMA",U50)))</xm:f>
            <xm:f>"EXTREMA"</xm:f>
            <x14:dxf>
              <fill>
                <patternFill>
                  <bgColor rgb="FFFF0000"/>
                </patternFill>
              </fill>
            </x14:dxf>
          </x14:cfRule>
          <x14:cfRule type="containsText" priority="22" operator="containsText" id="{944F530A-9671-4E34-88E1-281AB9ADC080}">
            <xm:f>NOT(ISERROR(SEARCH("ALTO",U50)))</xm:f>
            <xm:f>"ALTO"</xm:f>
            <x14:dxf>
              <fill>
                <patternFill>
                  <bgColor rgb="FFFFC000"/>
                </patternFill>
              </fill>
            </x14:dxf>
          </x14:cfRule>
          <x14:cfRule type="containsText" priority="23" operator="containsText" id="{BB86A710-6B33-41A0-8C08-512EADA3C77F}">
            <xm:f>NOT(ISERROR(SEARCH("MODERADO",U50)))</xm:f>
            <xm:f>"MODERADO"</xm:f>
            <x14:dxf>
              <fill>
                <patternFill>
                  <bgColor theme="3" tint="0.39994506668294322"/>
                </patternFill>
              </fill>
            </x14:dxf>
          </x14:cfRule>
          <x14:cfRule type="containsText" priority="24" operator="containsText" id="{5A57A475-14B3-458A-B335-0053031E55E0}">
            <xm:f>NOT(ISERROR(SEARCH("BAJO",U50)))</xm:f>
            <xm:f>"BAJO"</xm:f>
            <x14:dxf>
              <fill>
                <patternFill>
                  <bgColor rgb="FF92D050"/>
                </patternFill>
              </fill>
            </x14:dxf>
          </x14:cfRule>
          <xm:sqref>U50 U55 U60</xm:sqref>
        </x14:conditionalFormatting>
        <x14:conditionalFormatting xmlns:xm="http://schemas.microsoft.com/office/excel/2006/main">
          <x14:cfRule type="containsText" priority="17" operator="containsText" id="{74A15230-79D7-4829-BBF1-1FEE7EA13BEC}">
            <xm:f>NOT(ISERROR(SEARCH("EXTREMA",M45)))</xm:f>
            <xm:f>"EXTREMA"</xm:f>
            <x14:dxf>
              <fill>
                <patternFill>
                  <bgColor rgb="FFFF0000"/>
                </patternFill>
              </fill>
            </x14:dxf>
          </x14:cfRule>
          <x14:cfRule type="containsText" priority="18" operator="containsText" id="{5B4129F8-A5DB-4CE9-8E01-A589C2165011}">
            <xm:f>NOT(ISERROR(SEARCH("ALTO",M45)))</xm:f>
            <xm:f>"ALTO"</xm:f>
            <x14:dxf>
              <fill>
                <patternFill>
                  <bgColor rgb="FFFFC000"/>
                </patternFill>
              </fill>
            </x14:dxf>
          </x14:cfRule>
          <x14:cfRule type="containsText" priority="19" operator="containsText" id="{9E24E903-4828-42BD-AB3B-C583B8F76AC6}">
            <xm:f>NOT(ISERROR(SEARCH("MODERADO",M45)))</xm:f>
            <xm:f>"MODERADO"</xm:f>
            <x14:dxf>
              <fill>
                <patternFill>
                  <bgColor theme="3" tint="0.39994506668294322"/>
                </patternFill>
              </fill>
            </x14:dxf>
          </x14:cfRule>
          <x14:cfRule type="containsText" priority="20" operator="containsText" id="{62EB567A-7483-45BC-B778-583B8C4234FC}">
            <xm:f>NOT(ISERROR(SEARCH("BAJO",M45)))</xm:f>
            <xm:f>"BAJO"</xm:f>
            <x14:dxf>
              <fill>
                <patternFill>
                  <bgColor rgb="FF92D050"/>
                </patternFill>
              </fill>
            </x14:dxf>
          </x14:cfRule>
          <xm:sqref>M45</xm:sqref>
        </x14:conditionalFormatting>
        <x14:conditionalFormatting xmlns:xm="http://schemas.microsoft.com/office/excel/2006/main">
          <x14:cfRule type="containsText" priority="13" operator="containsText" id="{48F8E2E0-F6DD-4FBD-B324-E783C3D20592}">
            <xm:f>NOT(ISERROR(SEARCH("EXTREMA",U45)))</xm:f>
            <xm:f>"EXTREMA"</xm:f>
            <x14:dxf>
              <fill>
                <patternFill>
                  <bgColor rgb="FFFF0000"/>
                </patternFill>
              </fill>
            </x14:dxf>
          </x14:cfRule>
          <x14:cfRule type="containsText" priority="14" operator="containsText" id="{9F8CF875-CA75-4165-8B4C-AE6434AC7591}">
            <xm:f>NOT(ISERROR(SEARCH("ALTO",U45)))</xm:f>
            <xm:f>"ALTO"</xm:f>
            <x14:dxf>
              <fill>
                <patternFill>
                  <bgColor rgb="FFFFC000"/>
                </patternFill>
              </fill>
            </x14:dxf>
          </x14:cfRule>
          <x14:cfRule type="containsText" priority="15" operator="containsText" id="{43B8C671-6B2C-4448-BB8D-7ADF24686DD6}">
            <xm:f>NOT(ISERROR(SEARCH("MODERADO",U45)))</xm:f>
            <xm:f>"MODERADO"</xm:f>
            <x14:dxf>
              <fill>
                <patternFill>
                  <bgColor theme="3" tint="0.39994506668294322"/>
                </patternFill>
              </fill>
            </x14:dxf>
          </x14:cfRule>
          <x14:cfRule type="containsText" priority="16" operator="containsText" id="{20C5AC10-8F02-499F-86F5-A19E85AFE211}">
            <xm:f>NOT(ISERROR(SEARCH("BAJO",U45)))</xm:f>
            <xm:f>"BAJO"</xm:f>
            <x14:dxf>
              <fill>
                <patternFill>
                  <bgColor rgb="FF92D050"/>
                </patternFill>
              </fill>
            </x14:dxf>
          </x14:cfRule>
          <xm:sqref>U45</xm:sqref>
        </x14:conditionalFormatting>
        <x14:conditionalFormatting xmlns:xm="http://schemas.microsoft.com/office/excel/2006/main">
          <x14:cfRule type="containsText" priority="5" operator="containsText" id="{9A5C3A7E-48A6-46AF-8B5E-3D46B43D4015}">
            <xm:f>NOT(ISERROR(SEARCH("EXTREMA",U20)))</xm:f>
            <xm:f>"EXTREMA"</xm:f>
            <x14:dxf>
              <fill>
                <patternFill>
                  <bgColor rgb="FFFF0000"/>
                </patternFill>
              </fill>
            </x14:dxf>
          </x14:cfRule>
          <x14:cfRule type="containsText" priority="6" operator="containsText" id="{04A161CF-33A7-4CDC-9324-A14D6285B6A8}">
            <xm:f>NOT(ISERROR(SEARCH("ALTO",U20)))</xm:f>
            <xm:f>"ALTO"</xm:f>
            <x14:dxf>
              <fill>
                <patternFill>
                  <bgColor rgb="FFFFC000"/>
                </patternFill>
              </fill>
            </x14:dxf>
          </x14:cfRule>
          <x14:cfRule type="containsText" priority="7" operator="containsText" id="{37A08FF0-FF3E-4A1A-AFA6-96C7B776433B}">
            <xm:f>NOT(ISERROR(SEARCH("MODERADO",U20)))</xm:f>
            <xm:f>"MODERADO"</xm:f>
            <x14:dxf>
              <fill>
                <patternFill>
                  <bgColor theme="3" tint="0.39994506668294322"/>
                </patternFill>
              </fill>
            </x14:dxf>
          </x14:cfRule>
          <x14:cfRule type="containsText" priority="8" operator="containsText" id="{2489B2E7-3343-43BD-A1B3-4604CFF1C3FE}">
            <xm:f>NOT(ISERROR(SEARCH("BAJO",U20)))</xm:f>
            <xm:f>"BAJO"</xm:f>
            <x14:dxf>
              <fill>
                <patternFill>
                  <bgColor rgb="FF92D050"/>
                </patternFill>
              </fill>
            </x14:dxf>
          </x14:cfRule>
          <xm:sqref>U20</xm:sqref>
        </x14:conditionalFormatting>
        <x14:conditionalFormatting xmlns:xm="http://schemas.microsoft.com/office/excel/2006/main">
          <x14:cfRule type="containsText" priority="1" operator="containsText" id="{2B3167C8-B405-4DA9-AFEB-B2A1C2DDAF2E}">
            <xm:f>NOT(ISERROR(SEARCH("EXTREMA",M20)))</xm:f>
            <xm:f>"EXTREMA"</xm:f>
            <x14:dxf>
              <fill>
                <patternFill>
                  <bgColor rgb="FFFF0000"/>
                </patternFill>
              </fill>
            </x14:dxf>
          </x14:cfRule>
          <x14:cfRule type="containsText" priority="2" operator="containsText" id="{BAFA7244-794C-4901-9FCB-2A9C12D4A371}">
            <xm:f>NOT(ISERROR(SEARCH("ALTO",M20)))</xm:f>
            <xm:f>"ALTO"</xm:f>
            <x14:dxf>
              <fill>
                <patternFill>
                  <bgColor rgb="FFFFC000"/>
                </patternFill>
              </fill>
            </x14:dxf>
          </x14:cfRule>
          <x14:cfRule type="containsText" priority="3" operator="containsText" id="{AB1E410F-43A0-410B-AD82-17423564D71E}">
            <xm:f>NOT(ISERROR(SEARCH("MODERADO",M20)))</xm:f>
            <xm:f>"MODERADO"</xm:f>
            <x14:dxf>
              <fill>
                <patternFill>
                  <bgColor theme="3" tint="0.39994506668294322"/>
                </patternFill>
              </fill>
            </x14:dxf>
          </x14:cfRule>
          <x14:cfRule type="containsText" priority="4" operator="containsText" id="{5F55DAD8-5428-41F1-8E0F-2D1E10E831EF}">
            <xm:f>NOT(ISERROR(SEARCH("BAJO",M20)))</xm:f>
            <xm:f>"BAJO"</xm:f>
            <x14:dxf>
              <fill>
                <patternFill>
                  <bgColor rgb="FF92D050"/>
                </patternFill>
              </fill>
            </x14:dxf>
          </x14:cfRule>
          <xm:sqref>M20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ErrorMessage="1" xr:uid="{00000000-0002-0000-0200-000008000000}">
          <x14:formula1>
            <xm:f>Hoja3!$C$2:$C$6</xm:f>
          </x14:formula1>
          <xm:sqref>I10 I15 I60 I25 I30 I35 I40 I45 I50 I55 I20</xm:sqref>
        </x14:dataValidation>
        <x14:dataValidation type="list" allowBlank="1" showInputMessage="1" showErrorMessage="1" promptTitle="Plan de Manejo" prompt="Ir a la hoja de plan Manejo para documentar el plan de acción" xr:uid="{00000000-0002-0000-0200-000009000000}">
          <x14:formula1>
            <xm:f>Hoja3!$E$2:$E$5</xm:f>
          </x14:formula1>
          <xm:sqref>V10:V59</xm:sqref>
        </x14:dataValidation>
        <x14:dataValidation type="list" allowBlank="1" showInputMessage="1" showErrorMessage="1" xr:uid="{00000000-0002-0000-0200-00000A000000}">
          <x14:formula1>
            <xm:f>Hoja1!$B$3:$B$6</xm:f>
          </x14:formula1>
          <xm:sqref>B10:B59</xm:sqref>
        </x14:dataValidation>
        <x14:dataValidation type="list" allowBlank="1" showInputMessage="1" showErrorMessage="1" xr:uid="{00000000-0002-0000-0200-00000B000000}">
          <x14:formula1>
            <xm:f>Hoja1!$F$3:$F$19</xm:f>
          </x14:formula1>
          <xm:sqref>C10:C59</xm:sqref>
        </x14:dataValidation>
        <x14:dataValidation type="list" allowBlank="1" showInputMessage="1" showErrorMessage="1" xr:uid="{00000000-0002-0000-0200-00000C000000}">
          <x14:formula1>
            <xm:f>Hoja1!$E$3:$E$19</xm:f>
          </x14:formula1>
          <xm:sqref>D10:D59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H97"/>
  <sheetViews>
    <sheetView workbookViewId="0">
      <selection activeCell="F27" sqref="F27"/>
    </sheetView>
  </sheetViews>
  <sheetFormatPr baseColWidth="10" defaultRowHeight="15" x14ac:dyDescent="0.2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x14ac:dyDescent="0.25">
      <c r="B2" t="s">
        <v>256</v>
      </c>
      <c r="C2" t="s">
        <v>255</v>
      </c>
      <c r="D2" t="s">
        <v>1</v>
      </c>
      <c r="E2" t="s">
        <v>239</v>
      </c>
      <c r="F2" t="s">
        <v>234</v>
      </c>
      <c r="G2" t="s">
        <v>283</v>
      </c>
    </row>
    <row r="3" spans="2:8" x14ac:dyDescent="0.25">
      <c r="B3" t="s">
        <v>8</v>
      </c>
      <c r="C3" t="s">
        <v>305</v>
      </c>
      <c r="D3" t="s">
        <v>9</v>
      </c>
      <c r="E3" t="s">
        <v>260</v>
      </c>
      <c r="F3" t="s">
        <v>241</v>
      </c>
      <c r="G3" t="s">
        <v>284</v>
      </c>
      <c r="H3">
        <v>15</v>
      </c>
    </row>
    <row r="4" spans="2:8" x14ac:dyDescent="0.25">
      <c r="B4" t="s">
        <v>240</v>
      </c>
      <c r="C4" t="s">
        <v>257</v>
      </c>
      <c r="D4" t="s">
        <v>12</v>
      </c>
      <c r="E4" s="3" t="s">
        <v>260</v>
      </c>
      <c r="F4" t="s">
        <v>243</v>
      </c>
      <c r="G4" t="s">
        <v>285</v>
      </c>
      <c r="H4">
        <v>0</v>
      </c>
    </row>
    <row r="5" spans="2:8" x14ac:dyDescent="0.25">
      <c r="B5" t="s">
        <v>79</v>
      </c>
      <c r="C5" t="s">
        <v>304</v>
      </c>
      <c r="D5" t="s">
        <v>15</v>
      </c>
      <c r="E5" t="s">
        <v>261</v>
      </c>
      <c r="F5" t="s">
        <v>242</v>
      </c>
    </row>
    <row r="6" spans="2:8" x14ac:dyDescent="0.25">
      <c r="B6" t="s">
        <v>80</v>
      </c>
      <c r="C6" t="s">
        <v>258</v>
      </c>
      <c r="D6" t="s">
        <v>259</v>
      </c>
      <c r="E6" t="s">
        <v>262</v>
      </c>
      <c r="F6" t="s">
        <v>244</v>
      </c>
      <c r="G6" t="s">
        <v>286</v>
      </c>
    </row>
    <row r="7" spans="2:8" x14ac:dyDescent="0.25">
      <c r="C7" t="s">
        <v>308</v>
      </c>
      <c r="D7" t="s">
        <v>21</v>
      </c>
      <c r="E7" t="s">
        <v>263</v>
      </c>
      <c r="F7" t="s">
        <v>264</v>
      </c>
      <c r="G7" s="3" t="s">
        <v>284</v>
      </c>
      <c r="H7" s="3">
        <v>15</v>
      </c>
    </row>
    <row r="8" spans="2:8" x14ac:dyDescent="0.25">
      <c r="C8" t="s">
        <v>17</v>
      </c>
      <c r="E8" s="3" t="s">
        <v>265</v>
      </c>
      <c r="F8" t="s">
        <v>245</v>
      </c>
      <c r="G8" s="3" t="s">
        <v>285</v>
      </c>
      <c r="H8" s="3">
        <v>0</v>
      </c>
    </row>
    <row r="9" spans="2:8" x14ac:dyDescent="0.25">
      <c r="C9" t="s">
        <v>306</v>
      </c>
      <c r="E9" t="s">
        <v>266</v>
      </c>
      <c r="F9" t="s">
        <v>267</v>
      </c>
    </row>
    <row r="10" spans="2:8" x14ac:dyDescent="0.25">
      <c r="C10" t="s">
        <v>307</v>
      </c>
      <c r="E10" t="s">
        <v>268</v>
      </c>
      <c r="F10" t="s">
        <v>269</v>
      </c>
      <c r="G10" t="s">
        <v>287</v>
      </c>
    </row>
    <row r="11" spans="2:8" x14ac:dyDescent="0.25">
      <c r="E11" t="s">
        <v>270</v>
      </c>
      <c r="F11" t="s">
        <v>246</v>
      </c>
      <c r="G11" t="s">
        <v>288</v>
      </c>
      <c r="H11" s="3">
        <v>15</v>
      </c>
    </row>
    <row r="12" spans="2:8" x14ac:dyDescent="0.25">
      <c r="E12" t="s">
        <v>271</v>
      </c>
      <c r="F12" t="s">
        <v>250</v>
      </c>
      <c r="G12" t="s">
        <v>289</v>
      </c>
      <c r="H12" s="3">
        <v>0</v>
      </c>
    </row>
    <row r="13" spans="2:8" x14ac:dyDescent="0.25">
      <c r="B13" t="s">
        <v>359</v>
      </c>
      <c r="E13" t="s">
        <v>272</v>
      </c>
      <c r="F13" t="s">
        <v>247</v>
      </c>
    </row>
    <row r="14" spans="2:8" x14ac:dyDescent="0.25">
      <c r="B14" s="3" t="s">
        <v>360</v>
      </c>
      <c r="E14" t="s">
        <v>273</v>
      </c>
      <c r="F14" t="s">
        <v>251</v>
      </c>
      <c r="G14" t="s">
        <v>290</v>
      </c>
    </row>
    <row r="15" spans="2:8" x14ac:dyDescent="0.25">
      <c r="B15" t="s">
        <v>292</v>
      </c>
      <c r="E15" t="s">
        <v>274</v>
      </c>
      <c r="F15" t="s">
        <v>275</v>
      </c>
      <c r="G15" t="s">
        <v>291</v>
      </c>
      <c r="H15">
        <v>15</v>
      </c>
    </row>
    <row r="16" spans="2:8" x14ac:dyDescent="0.25">
      <c r="E16" t="s">
        <v>276</v>
      </c>
      <c r="F16" t="s">
        <v>249</v>
      </c>
      <c r="G16" t="s">
        <v>293</v>
      </c>
      <c r="H16">
        <v>10</v>
      </c>
    </row>
    <row r="17" spans="2:8" x14ac:dyDescent="0.25">
      <c r="E17" t="s">
        <v>277</v>
      </c>
      <c r="F17" t="s">
        <v>248</v>
      </c>
      <c r="G17" t="s">
        <v>292</v>
      </c>
      <c r="H17">
        <v>0</v>
      </c>
    </row>
    <row r="18" spans="2:8" x14ac:dyDescent="0.25">
      <c r="E18" t="s">
        <v>279</v>
      </c>
      <c r="F18" t="s">
        <v>280</v>
      </c>
    </row>
    <row r="19" spans="2:8" x14ac:dyDescent="0.25">
      <c r="E19" t="s">
        <v>278</v>
      </c>
      <c r="F19" t="s">
        <v>281</v>
      </c>
      <c r="G19" t="s">
        <v>294</v>
      </c>
    </row>
    <row r="20" spans="2:8" x14ac:dyDescent="0.25">
      <c r="B20" t="s">
        <v>355</v>
      </c>
      <c r="G20" t="s">
        <v>296</v>
      </c>
      <c r="H20" s="3">
        <v>15</v>
      </c>
    </row>
    <row r="21" spans="2:8" x14ac:dyDescent="0.25">
      <c r="B21" t="s">
        <v>158</v>
      </c>
      <c r="G21" t="s">
        <v>295</v>
      </c>
      <c r="H21" s="3">
        <v>0</v>
      </c>
    </row>
    <row r="22" spans="2:8" x14ac:dyDescent="0.25">
      <c r="B22" t="s">
        <v>356</v>
      </c>
    </row>
    <row r="23" spans="2:8" x14ac:dyDescent="0.25">
      <c r="G23" t="s">
        <v>297</v>
      </c>
    </row>
    <row r="24" spans="2:8" x14ac:dyDescent="0.25">
      <c r="G24" t="s">
        <v>298</v>
      </c>
      <c r="H24" s="3">
        <v>15</v>
      </c>
    </row>
    <row r="25" spans="2:8" ht="15.75" customHeight="1" x14ac:dyDescent="0.25">
      <c r="B25" t="s">
        <v>357</v>
      </c>
      <c r="C25" t="s">
        <v>296</v>
      </c>
      <c r="E25" s="136"/>
      <c r="G25" t="s">
        <v>299</v>
      </c>
      <c r="H25" s="3">
        <v>0</v>
      </c>
    </row>
    <row r="26" spans="2:8" x14ac:dyDescent="0.25">
      <c r="B26" t="s">
        <v>358</v>
      </c>
      <c r="C26" t="s">
        <v>295</v>
      </c>
    </row>
    <row r="27" spans="2:8" x14ac:dyDescent="0.25">
      <c r="G27" t="s">
        <v>300</v>
      </c>
    </row>
    <row r="28" spans="2:8" x14ac:dyDescent="0.25">
      <c r="G28" t="s">
        <v>301</v>
      </c>
      <c r="H28">
        <v>10</v>
      </c>
    </row>
    <row r="29" spans="2:8" x14ac:dyDescent="0.25">
      <c r="G29" t="s">
        <v>302</v>
      </c>
      <c r="H29">
        <v>5</v>
      </c>
    </row>
    <row r="30" spans="2:8" x14ac:dyDescent="0.25">
      <c r="G30" t="s">
        <v>303</v>
      </c>
    </row>
    <row r="36" spans="2:3" ht="15.75" thickBot="1" x14ac:dyDescent="0.3"/>
    <row r="37" spans="2:3" ht="35.25" thickBot="1" x14ac:dyDescent="0.3">
      <c r="B37" s="151" t="s">
        <v>344</v>
      </c>
      <c r="C37" s="151" t="s">
        <v>345</v>
      </c>
    </row>
    <row r="38" spans="2:3" ht="36" thickTop="1" thickBot="1" x14ac:dyDescent="0.3">
      <c r="B38" s="149" t="s">
        <v>15</v>
      </c>
      <c r="C38" s="149" t="s">
        <v>346</v>
      </c>
    </row>
    <row r="39" spans="2:3" ht="35.25" thickBot="1" x14ac:dyDescent="0.3">
      <c r="B39" s="150" t="s">
        <v>347</v>
      </c>
      <c r="C39" s="150" t="s">
        <v>348</v>
      </c>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row>
    <row r="97" spans="1:7" x14ac:dyDescent="0.25">
      <c r="A97" s="3"/>
      <c r="B97" s="3"/>
      <c r="C97" s="3"/>
      <c r="D97" s="3"/>
      <c r="E97" s="3"/>
      <c r="F97" s="3"/>
      <c r="G9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F32"/>
  <sheetViews>
    <sheetView view="pageBreakPreview" zoomScale="80" zoomScaleNormal="100" zoomScaleSheetLayoutView="80" workbookViewId="0">
      <selection activeCell="H26" sqref="H26"/>
    </sheetView>
  </sheetViews>
  <sheetFormatPr baseColWidth="10" defaultRowHeight="15" x14ac:dyDescent="0.25"/>
  <cols>
    <col min="1" max="1" width="10.28515625" style="3" customWidth="1"/>
    <col min="2" max="2" width="21.28515625" style="3" customWidth="1"/>
    <col min="3" max="3" width="24.28515625" style="3" customWidth="1"/>
    <col min="4" max="4" width="11" style="3" customWidth="1"/>
    <col min="5" max="5" width="47" customWidth="1"/>
    <col min="6" max="6" width="22" style="3" customWidth="1"/>
    <col min="8" max="8" width="13.7109375" customWidth="1"/>
    <col min="9" max="9" width="12.5703125" customWidth="1"/>
    <col min="10" max="10" width="8.140625" style="5" hidden="1" customWidth="1"/>
    <col min="11" max="11" width="17.140625" customWidth="1"/>
    <col min="12" max="12" width="6.28515625" style="5" hidden="1" customWidth="1"/>
    <col min="13" max="13" width="21.42578125" customWidth="1"/>
    <col min="14" max="14" width="4.85546875" style="5" hidden="1" customWidth="1"/>
    <col min="15" max="15" width="25.7109375" style="3" customWidth="1"/>
    <col min="16" max="16" width="4.42578125" style="5" hidden="1" customWidth="1"/>
    <col min="17" max="17" width="24.42578125" customWidth="1"/>
    <col min="18" max="18" width="5" style="5" hidden="1" customWidth="1"/>
    <col min="19" max="19" width="22.28515625" style="49" customWidth="1"/>
    <col min="20" max="20" width="4.85546875" style="5" hidden="1" customWidth="1"/>
    <col min="21" max="21" width="19.5703125" customWidth="1"/>
    <col min="22" max="22" width="2.85546875" style="5" hidden="1" customWidth="1"/>
    <col min="23" max="23" width="13.85546875" style="5" customWidth="1"/>
    <col min="24" max="24" width="12.140625" style="100" customWidth="1"/>
    <col min="25" max="25" width="11.42578125" style="100"/>
    <col min="26" max="26" width="12.7109375" style="100" customWidth="1"/>
    <col min="28" max="28" width="20.7109375" customWidth="1"/>
    <col min="29" max="29" width="58.7109375" customWidth="1"/>
    <col min="30" max="30" width="55.5703125" customWidth="1"/>
    <col min="31" max="31" width="0.140625" customWidth="1"/>
    <col min="32" max="32" width="11.42578125" hidden="1" customWidth="1"/>
  </cols>
  <sheetData>
    <row r="1" spans="1:29" s="1" customFormat="1" ht="12" customHeight="1" x14ac:dyDescent="0.25">
      <c r="A1" s="509"/>
      <c r="B1" s="510"/>
      <c r="C1" s="505" t="s">
        <v>220</v>
      </c>
      <c r="D1" s="505"/>
      <c r="E1" s="505"/>
      <c r="F1" s="505"/>
      <c r="G1" s="505"/>
      <c r="H1" s="505"/>
      <c r="I1" s="505"/>
      <c r="J1" s="505"/>
      <c r="K1" s="505"/>
      <c r="L1" s="505"/>
      <c r="M1" s="505"/>
      <c r="N1" s="505"/>
      <c r="O1" s="505"/>
      <c r="P1" s="505"/>
      <c r="Q1" s="505"/>
      <c r="R1" s="505"/>
      <c r="S1" s="505"/>
      <c r="T1" s="505"/>
      <c r="U1" s="505"/>
      <c r="V1" s="505"/>
      <c r="W1" s="390"/>
      <c r="X1" s="267" t="s">
        <v>196</v>
      </c>
      <c r="Y1" s="267"/>
      <c r="Z1" s="267"/>
    </row>
    <row r="2" spans="1:29" s="1" customFormat="1" ht="12" customHeight="1" x14ac:dyDescent="0.25">
      <c r="A2" s="509"/>
      <c r="B2" s="510"/>
      <c r="C2" s="505"/>
      <c r="D2" s="505"/>
      <c r="E2" s="505"/>
      <c r="F2" s="505"/>
      <c r="G2" s="505"/>
      <c r="H2" s="505"/>
      <c r="I2" s="505"/>
      <c r="J2" s="505"/>
      <c r="K2" s="505"/>
      <c r="L2" s="505"/>
      <c r="M2" s="505"/>
      <c r="N2" s="505"/>
      <c r="O2" s="505"/>
      <c r="P2" s="505"/>
      <c r="Q2" s="505"/>
      <c r="R2" s="505"/>
      <c r="S2" s="505"/>
      <c r="T2" s="505"/>
      <c r="U2" s="505"/>
      <c r="V2" s="505"/>
      <c r="W2" s="390"/>
      <c r="X2" s="267"/>
      <c r="Y2" s="267"/>
      <c r="Z2" s="267"/>
    </row>
    <row r="3" spans="1:29" s="1" customFormat="1" ht="12" customHeight="1" x14ac:dyDescent="0.25">
      <c r="A3" s="509"/>
      <c r="B3" s="510"/>
      <c r="C3" s="505"/>
      <c r="D3" s="505"/>
      <c r="E3" s="505"/>
      <c r="F3" s="505"/>
      <c r="G3" s="505"/>
      <c r="H3" s="505"/>
      <c r="I3" s="505"/>
      <c r="J3" s="505"/>
      <c r="K3" s="505"/>
      <c r="L3" s="505"/>
      <c r="M3" s="505"/>
      <c r="N3" s="505"/>
      <c r="O3" s="505"/>
      <c r="P3" s="505"/>
      <c r="Q3" s="505"/>
      <c r="R3" s="505"/>
      <c r="S3" s="505"/>
      <c r="T3" s="505"/>
      <c r="U3" s="505"/>
      <c r="V3" s="505"/>
      <c r="W3" s="390"/>
      <c r="X3" s="267"/>
      <c r="Y3" s="267"/>
      <c r="Z3" s="267"/>
    </row>
    <row r="4" spans="1:29" s="1" customFormat="1" ht="12" customHeight="1" x14ac:dyDescent="0.25">
      <c r="A4" s="509"/>
      <c r="B4" s="510"/>
      <c r="C4" s="505"/>
      <c r="D4" s="505"/>
      <c r="E4" s="505"/>
      <c r="F4" s="505"/>
      <c r="G4" s="505"/>
      <c r="H4" s="505"/>
      <c r="I4" s="505"/>
      <c r="J4" s="505"/>
      <c r="K4" s="505"/>
      <c r="L4" s="505"/>
      <c r="M4" s="505"/>
      <c r="N4" s="505"/>
      <c r="O4" s="505"/>
      <c r="P4" s="505"/>
      <c r="Q4" s="505"/>
      <c r="R4" s="505"/>
      <c r="S4" s="505"/>
      <c r="T4" s="505"/>
      <c r="U4" s="505"/>
      <c r="V4" s="505"/>
      <c r="W4" s="390"/>
      <c r="X4" s="267"/>
      <c r="Y4" s="267"/>
      <c r="Z4" s="267"/>
    </row>
    <row r="5" spans="1:29" s="1" customFormat="1" ht="15" customHeight="1" x14ac:dyDescent="0.25">
      <c r="A5" s="509"/>
      <c r="B5" s="510"/>
      <c r="C5" s="505"/>
      <c r="D5" s="505"/>
      <c r="E5" s="505"/>
      <c r="F5" s="505"/>
      <c r="G5" s="505"/>
      <c r="H5" s="505"/>
      <c r="I5" s="505"/>
      <c r="J5" s="505"/>
      <c r="K5" s="505"/>
      <c r="L5" s="505"/>
      <c r="M5" s="505"/>
      <c r="N5" s="505"/>
      <c r="O5" s="505"/>
      <c r="P5" s="505"/>
      <c r="Q5" s="505"/>
      <c r="R5" s="505"/>
      <c r="S5" s="505"/>
      <c r="T5" s="505"/>
      <c r="U5" s="505"/>
      <c r="V5" s="505"/>
      <c r="W5" s="390"/>
      <c r="X5" s="124" t="s">
        <v>226</v>
      </c>
      <c r="Y5" s="371" t="s">
        <v>227</v>
      </c>
      <c r="Z5" s="372"/>
    </row>
    <row r="6" spans="1:29" s="1" customFormat="1" ht="15" customHeight="1" x14ac:dyDescent="0.25">
      <c r="A6" s="509"/>
      <c r="B6" s="510"/>
      <c r="C6" s="505"/>
      <c r="D6" s="505"/>
      <c r="E6" s="505"/>
      <c r="F6" s="505"/>
      <c r="G6" s="505"/>
      <c r="H6" s="505"/>
      <c r="I6" s="505"/>
      <c r="J6" s="505"/>
      <c r="K6" s="505"/>
      <c r="L6" s="505"/>
      <c r="M6" s="505"/>
      <c r="N6" s="505"/>
      <c r="O6" s="505"/>
      <c r="P6" s="505"/>
      <c r="Q6" s="505"/>
      <c r="R6" s="505"/>
      <c r="S6" s="505"/>
      <c r="T6" s="505"/>
      <c r="U6" s="505"/>
      <c r="V6" s="505"/>
      <c r="W6" s="390"/>
      <c r="X6" s="124" t="s">
        <v>228</v>
      </c>
      <c r="Y6" s="371">
        <v>2</v>
      </c>
      <c r="Z6" s="372"/>
    </row>
    <row r="7" spans="1:29" s="1" customFormat="1" ht="18" customHeight="1" x14ac:dyDescent="0.25">
      <c r="A7" s="511"/>
      <c r="B7" s="512"/>
      <c r="C7" s="392"/>
      <c r="D7" s="392"/>
      <c r="E7" s="392"/>
      <c r="F7" s="392"/>
      <c r="G7" s="392"/>
      <c r="H7" s="392"/>
      <c r="I7" s="392"/>
      <c r="J7" s="392"/>
      <c r="K7" s="392"/>
      <c r="L7" s="392"/>
      <c r="M7" s="392"/>
      <c r="N7" s="392"/>
      <c r="O7" s="392"/>
      <c r="P7" s="392"/>
      <c r="Q7" s="392"/>
      <c r="R7" s="392"/>
      <c r="S7" s="392"/>
      <c r="T7" s="392"/>
      <c r="U7" s="392"/>
      <c r="V7" s="392"/>
      <c r="W7" s="393"/>
      <c r="X7" s="125" t="s">
        <v>229</v>
      </c>
      <c r="Y7" s="371">
        <v>43783</v>
      </c>
      <c r="Z7" s="372"/>
    </row>
    <row r="8" spans="1:29" ht="138.75" customHeight="1" thickBot="1" x14ac:dyDescent="0.3">
      <c r="A8" s="152" t="s">
        <v>202</v>
      </c>
      <c r="B8" s="152" t="s">
        <v>170</v>
      </c>
      <c r="C8" s="152" t="s">
        <v>186</v>
      </c>
      <c r="D8" s="153" t="s">
        <v>203</v>
      </c>
      <c r="E8" s="153" t="s">
        <v>142</v>
      </c>
      <c r="F8" s="153" t="s">
        <v>282</v>
      </c>
      <c r="G8" s="153" t="s">
        <v>204</v>
      </c>
      <c r="H8" s="153" t="s">
        <v>205</v>
      </c>
      <c r="I8" s="153" t="s">
        <v>283</v>
      </c>
      <c r="J8" s="154" t="s">
        <v>67</v>
      </c>
      <c r="K8" s="153" t="s">
        <v>286</v>
      </c>
      <c r="L8" s="154" t="s">
        <v>67</v>
      </c>
      <c r="M8" s="153" t="s">
        <v>287</v>
      </c>
      <c r="N8" s="154" t="s">
        <v>67</v>
      </c>
      <c r="O8" s="153" t="s">
        <v>361</v>
      </c>
      <c r="P8" s="154" t="s">
        <v>67</v>
      </c>
      <c r="Q8" s="153" t="s">
        <v>294</v>
      </c>
      <c r="R8" s="154" t="s">
        <v>67</v>
      </c>
      <c r="S8" s="153" t="s">
        <v>297</v>
      </c>
      <c r="T8" s="154" t="s">
        <v>67</v>
      </c>
      <c r="U8" s="153" t="s">
        <v>300</v>
      </c>
      <c r="V8" s="154" t="s">
        <v>67</v>
      </c>
      <c r="W8" s="154" t="s">
        <v>206</v>
      </c>
      <c r="X8" s="154" t="s">
        <v>343</v>
      </c>
      <c r="Y8" s="154" t="s">
        <v>349</v>
      </c>
      <c r="Z8" s="154" t="s">
        <v>362</v>
      </c>
    </row>
    <row r="9" spans="1:29" s="181" customFormat="1" ht="165" customHeight="1" thickBot="1" x14ac:dyDescent="0.25">
      <c r="A9" s="513" t="s">
        <v>72</v>
      </c>
      <c r="B9" s="516" t="str">
        <f>'2.Identificacion_Riesgos'!E10</f>
        <v xml:space="preserve">Excluir requerimientos necesarios para  la elaboración del plan de acción de Adecuación y Sostenibilidad MIPG </v>
      </c>
      <c r="C9" s="174" t="str">
        <f>'2.Identificacion_Riesgos'!F10</f>
        <v>1. Falta de conocimiento de los planes de acción de la vigencia anterior.</v>
      </c>
      <c r="D9" s="175" t="s">
        <v>146</v>
      </c>
      <c r="E9" s="176" t="s">
        <v>424</v>
      </c>
      <c r="F9" s="177" t="s">
        <v>423</v>
      </c>
      <c r="G9" s="175" t="s">
        <v>56</v>
      </c>
      <c r="H9" s="175" t="s">
        <v>54</v>
      </c>
      <c r="I9" s="175" t="s">
        <v>285</v>
      </c>
      <c r="J9" s="178">
        <f t="shared" ref="J9:J11" si="0">IF(I9="Asignado",15,0)</f>
        <v>0</v>
      </c>
      <c r="K9" s="175" t="s">
        <v>358</v>
      </c>
      <c r="L9" s="178">
        <f>IF(K9="Adecuado",15,0)</f>
        <v>0</v>
      </c>
      <c r="M9" s="177" t="s">
        <v>289</v>
      </c>
      <c r="N9" s="178">
        <f>IF(M9="Oportuna",15,0)</f>
        <v>0</v>
      </c>
      <c r="O9" s="175" t="s">
        <v>292</v>
      </c>
      <c r="P9" s="178">
        <f t="shared" ref="P9:P11" si="1">IF(O9="Preventivo",15,0)</f>
        <v>0</v>
      </c>
      <c r="Q9" s="175" t="s">
        <v>295</v>
      </c>
      <c r="R9" s="178">
        <f t="shared" ref="R9:R11" si="2">IF(Q9="Confiable",15,0)</f>
        <v>0</v>
      </c>
      <c r="S9" s="177" t="s">
        <v>298</v>
      </c>
      <c r="T9" s="178">
        <f t="shared" ref="T9:T11" si="3">IF(S9="Se investigan y resuelven oportunamente",15,0)</f>
        <v>15</v>
      </c>
      <c r="U9" s="175" t="s">
        <v>302</v>
      </c>
      <c r="V9" s="178">
        <f t="shared" ref="V9:V11" si="4">IF(U9="Completa",10,IF(U9="Incompleta ",5,IF(U9="No existente",0,0)))</f>
        <v>5</v>
      </c>
      <c r="W9" s="178">
        <f>SUM(J9,L9,N9,P9,R9,T9,V9)</f>
        <v>20</v>
      </c>
      <c r="X9" s="179" t="str">
        <f>IF(W9&lt;=85,"DÉBIL",IF(AND(W9&gt;85,W9&lt;=95),"MODERADO",IF(W9&gt;96,"FUERTE","X")))</f>
        <v>DÉBIL</v>
      </c>
      <c r="Y9" s="179" t="s">
        <v>356</v>
      </c>
      <c r="Z9" s="180" t="str">
        <f>IF(AND(X9="FUERTE",Y9="FUERTE"),"FUERTE",IF(AND(X9="FUERTE",Y9="MODERADO"),"MODERADO",IF(AND(X9="FUERTE",Y9="DÉBIL"),"DÉBIL",IF(AND(X9="MODERADO",Y9="FUERTE"),"MODERADO",IF(AND(X9="MODERADO",Y9="MODERADO"),"MODERADO",IF(AND(X9="MODERADO",Y9="DÉBIL"),"DÉBIL",IF(AND(X9="DÉBIL",Y9="FUERTE"),"DÉBIL",IF(AND(X9="DÉBIL",Y9="MODERADO"),"DÉBIL",IF(AND(X9="DÉBIL",Y9="DÉBIL"),"DÉBIL","XX")))))))))</f>
        <v>DÉBIL</v>
      </c>
      <c r="AB9" s="182" t="s">
        <v>350</v>
      </c>
      <c r="AC9" s="182" t="s">
        <v>351</v>
      </c>
    </row>
    <row r="10" spans="1:29" s="181" customFormat="1" ht="76.5" customHeight="1" thickTop="1" thickBot="1" x14ac:dyDescent="0.25">
      <c r="A10" s="514"/>
      <c r="B10" s="517"/>
      <c r="C10" s="183" t="str">
        <f>'2.Identificacion_Riesgos'!F11</f>
        <v>2. Falta la designación del servidor, encargado de su seguimiento.</v>
      </c>
      <c r="D10" s="184" t="s">
        <v>147</v>
      </c>
      <c r="E10" s="185" t="s">
        <v>374</v>
      </c>
      <c r="F10" s="186" t="s">
        <v>375</v>
      </c>
      <c r="G10" s="184" t="s">
        <v>54</v>
      </c>
      <c r="H10" s="184" t="s">
        <v>56</v>
      </c>
      <c r="I10" s="184" t="s">
        <v>285</v>
      </c>
      <c r="J10" s="187">
        <f t="shared" si="0"/>
        <v>0</v>
      </c>
      <c r="K10" s="184" t="s">
        <v>358</v>
      </c>
      <c r="L10" s="187">
        <f t="shared" ref="L10:L11" si="5">IF(K10="Adecuado",15,0)</f>
        <v>0</v>
      </c>
      <c r="M10" s="186" t="s">
        <v>289</v>
      </c>
      <c r="N10" s="187">
        <f t="shared" ref="N10:N11" si="6">IF(M10="Oportuna",15,0)</f>
        <v>0</v>
      </c>
      <c r="O10" s="184" t="s">
        <v>292</v>
      </c>
      <c r="P10" s="187">
        <f t="shared" si="1"/>
        <v>0</v>
      </c>
      <c r="Q10" s="184" t="s">
        <v>295</v>
      </c>
      <c r="R10" s="187">
        <f t="shared" si="2"/>
        <v>0</v>
      </c>
      <c r="S10" s="186" t="s">
        <v>299</v>
      </c>
      <c r="T10" s="187">
        <f t="shared" si="3"/>
        <v>0</v>
      </c>
      <c r="U10" s="184" t="s">
        <v>302</v>
      </c>
      <c r="V10" s="187">
        <f t="shared" si="4"/>
        <v>5</v>
      </c>
      <c r="W10" s="187">
        <f t="shared" ref="W10" si="7">SUM(J10,L10,N10,P10,R10,T10,V10)</f>
        <v>5</v>
      </c>
      <c r="X10" s="188" t="str">
        <f t="shared" ref="X10:X32" si="8">IF(W10&lt;=85,"DÉBIL",IF(AND(W10&gt;85,W10&lt;=95),"MODERADO",IF(W10&gt;96,"FUERTE","X")))</f>
        <v>DÉBIL</v>
      </c>
      <c r="Y10" s="188" t="s">
        <v>356</v>
      </c>
      <c r="Z10" s="189" t="str">
        <f t="shared" ref="Z10:Z26" si="9">IF(AND(X10="FUERTE",Y10="FUERTE"),"FUERTE",IF(AND(X10="FUERTE",Y10="MODERADO"),"MODERADO",IF(AND(X10="FUERTE",Y10="DÉBIL"),"DÉBIL",IF(AND(X10="MODERADO",Y10="FUERTE"),"MODERADO",IF(AND(X10="MODERADO",Y10="MODERADO"),"MODERADO",IF(AND(X10="MODERADO",Y10="DÉBIL"),"DÉBIL",IF(AND(X10="DÉBIL",Y10="FUERTE"),"DÉBIL",IF(AND(X10="DÉBIL",Y10="MODERADO"),"DÉBIL",IF(AND(X10="DÉBIL",Y10="DÉBIL"),"DÉBIL","XX")))))))))</f>
        <v>DÉBIL</v>
      </c>
      <c r="AB10" s="190" t="s">
        <v>344</v>
      </c>
      <c r="AC10" s="191" t="s">
        <v>352</v>
      </c>
    </row>
    <row r="11" spans="1:29" s="181" customFormat="1" ht="93.75" customHeight="1" thickBot="1" x14ac:dyDescent="0.25">
      <c r="A11" s="514"/>
      <c r="B11" s="517"/>
      <c r="C11" s="183" t="str">
        <f>'2.Identificacion_Riesgos'!F12</f>
        <v>3. No conocer todas las fuentes  de información necesarias para efectuar un diágnostico del estado de los Sistemas de Gestión.</v>
      </c>
      <c r="D11" s="184" t="s">
        <v>311</v>
      </c>
      <c r="E11" s="185" t="s">
        <v>425</v>
      </c>
      <c r="F11" s="186" t="s">
        <v>375</v>
      </c>
      <c r="G11" s="184" t="s">
        <v>54</v>
      </c>
      <c r="H11" s="184" t="s">
        <v>56</v>
      </c>
      <c r="I11" s="184" t="s">
        <v>285</v>
      </c>
      <c r="J11" s="187">
        <f t="shared" si="0"/>
        <v>0</v>
      </c>
      <c r="K11" s="184" t="s">
        <v>358</v>
      </c>
      <c r="L11" s="187">
        <f t="shared" si="5"/>
        <v>0</v>
      </c>
      <c r="M11" s="186" t="s">
        <v>289</v>
      </c>
      <c r="N11" s="187">
        <f t="shared" si="6"/>
        <v>0</v>
      </c>
      <c r="O11" s="184" t="s">
        <v>292</v>
      </c>
      <c r="P11" s="187">
        <f t="shared" si="1"/>
        <v>0</v>
      </c>
      <c r="Q11" s="184" t="s">
        <v>295</v>
      </c>
      <c r="R11" s="187">
        <f t="shared" si="2"/>
        <v>0</v>
      </c>
      <c r="S11" s="186" t="s">
        <v>299</v>
      </c>
      <c r="T11" s="187">
        <f t="shared" si="3"/>
        <v>0</v>
      </c>
      <c r="U11" s="184" t="s">
        <v>303</v>
      </c>
      <c r="V11" s="187">
        <f t="shared" si="4"/>
        <v>0</v>
      </c>
      <c r="W11" s="187">
        <f>SUM(J11,L11,N11,P11,R11,T11,V11)</f>
        <v>0</v>
      </c>
      <c r="X11" s="188" t="str">
        <f t="shared" si="8"/>
        <v>DÉBIL</v>
      </c>
      <c r="Y11" s="188" t="s">
        <v>356</v>
      </c>
      <c r="Z11" s="189" t="str">
        <f t="shared" si="9"/>
        <v>DÉBIL</v>
      </c>
      <c r="AB11" s="192" t="s">
        <v>15</v>
      </c>
      <c r="AC11" s="193" t="s">
        <v>353</v>
      </c>
    </row>
    <row r="12" spans="1:29" s="181" customFormat="1" ht="10.5" customHeight="1" thickBot="1" x14ac:dyDescent="0.25">
      <c r="A12" s="514"/>
      <c r="B12" s="517"/>
      <c r="C12" s="183"/>
      <c r="D12" s="184"/>
      <c r="E12" s="185"/>
      <c r="F12" s="185"/>
      <c r="G12" s="184"/>
      <c r="H12" s="184"/>
      <c r="I12" s="184"/>
      <c r="J12" s="187"/>
      <c r="K12" s="184"/>
      <c r="L12" s="187"/>
      <c r="M12" s="186"/>
      <c r="N12" s="187"/>
      <c r="O12" s="184"/>
      <c r="P12" s="187"/>
      <c r="Q12" s="184"/>
      <c r="R12" s="187"/>
      <c r="S12" s="186"/>
      <c r="T12" s="187"/>
      <c r="U12" s="184"/>
      <c r="V12" s="187"/>
      <c r="W12" s="187"/>
      <c r="X12" s="188"/>
      <c r="Y12" s="188"/>
      <c r="Z12" s="189"/>
      <c r="AB12" s="192" t="s">
        <v>347</v>
      </c>
      <c r="AC12" s="193" t="s">
        <v>354</v>
      </c>
    </row>
    <row r="13" spans="1:29" s="181" customFormat="1" ht="15.75" hidden="1" customHeight="1" x14ac:dyDescent="0.2">
      <c r="A13" s="514"/>
      <c r="B13" s="517"/>
      <c r="C13" s="183">
        <f>'2.Identificacion_Riesgos'!F14</f>
        <v>0</v>
      </c>
      <c r="D13" s="184"/>
      <c r="E13" s="185"/>
      <c r="F13" s="185"/>
      <c r="G13" s="184"/>
      <c r="H13" s="184"/>
      <c r="I13" s="184"/>
      <c r="J13" s="187"/>
      <c r="K13" s="184"/>
      <c r="L13" s="187"/>
      <c r="M13" s="186"/>
      <c r="N13" s="187"/>
      <c r="O13" s="184"/>
      <c r="P13" s="187"/>
      <c r="Q13" s="184"/>
      <c r="R13" s="187"/>
      <c r="S13" s="186"/>
      <c r="T13" s="187"/>
      <c r="U13" s="184"/>
      <c r="V13" s="187"/>
      <c r="W13" s="187"/>
      <c r="X13" s="188"/>
      <c r="Y13" s="188"/>
      <c r="Z13" s="189"/>
    </row>
    <row r="14" spans="1:29" s="181" customFormat="1" ht="19.5" hidden="1" customHeight="1" x14ac:dyDescent="0.2">
      <c r="A14" s="514"/>
      <c r="B14" s="517"/>
      <c r="C14" s="183"/>
      <c r="D14" s="184"/>
      <c r="E14" s="185"/>
      <c r="F14" s="185"/>
      <c r="G14" s="184"/>
      <c r="H14" s="184"/>
      <c r="I14" s="184"/>
      <c r="J14" s="187"/>
      <c r="K14" s="184"/>
      <c r="L14" s="187"/>
      <c r="M14" s="186"/>
      <c r="N14" s="187"/>
      <c r="O14" s="184"/>
      <c r="P14" s="187"/>
      <c r="Q14" s="184"/>
      <c r="R14" s="187"/>
      <c r="S14" s="186"/>
      <c r="T14" s="187"/>
      <c r="U14" s="184"/>
      <c r="V14" s="187"/>
      <c r="W14" s="187"/>
      <c r="X14" s="188"/>
      <c r="Y14" s="188"/>
      <c r="Z14" s="189"/>
    </row>
    <row r="15" spans="1:29" s="181" customFormat="1" ht="15" hidden="1" customHeight="1" x14ac:dyDescent="0.2">
      <c r="A15" s="514"/>
      <c r="B15" s="187"/>
      <c r="C15" s="183"/>
      <c r="D15" s="194"/>
      <c r="E15" s="194"/>
      <c r="F15" s="194"/>
      <c r="G15" s="195" t="s">
        <v>56</v>
      </c>
      <c r="H15" s="195" t="s">
        <v>54</v>
      </c>
      <c r="I15" s="195"/>
      <c r="J15" s="195"/>
      <c r="K15" s="196"/>
      <c r="L15" s="195"/>
      <c r="M15" s="197"/>
      <c r="N15" s="195"/>
      <c r="O15" s="194"/>
      <c r="P15" s="195"/>
      <c r="Q15" s="196"/>
      <c r="R15" s="195"/>
      <c r="S15" s="198"/>
      <c r="T15" s="195" t="s">
        <v>1</v>
      </c>
      <c r="U15" s="195">
        <f>IF(G16&gt;0,1,0)</f>
        <v>1</v>
      </c>
      <c r="V15" s="195">
        <f>ROUNDDOWN(W15,0)</f>
        <v>2</v>
      </c>
      <c r="W15" s="195">
        <f>AVERAGEIF(G9:G14,"SI",W9:W14)</f>
        <v>2.5</v>
      </c>
      <c r="X15" s="188" t="str">
        <f t="shared" si="8"/>
        <v>DÉBIL</v>
      </c>
      <c r="Y15" s="188" t="s">
        <v>355</v>
      </c>
      <c r="Z15" s="189" t="str">
        <f t="shared" si="9"/>
        <v>DÉBIL</v>
      </c>
    </row>
    <row r="16" spans="1:29" s="181" customFormat="1" ht="10.5" hidden="1" customHeight="1" thickBot="1" x14ac:dyDescent="0.25">
      <c r="A16" s="515"/>
      <c r="B16" s="199"/>
      <c r="C16" s="200"/>
      <c r="D16" s="201">
        <f>COUNTA(D9:D14)</f>
        <v>3</v>
      </c>
      <c r="E16" s="201"/>
      <c r="F16" s="201"/>
      <c r="G16" s="202">
        <f>COUNTIF(G9:G14,"SI")</f>
        <v>2</v>
      </c>
      <c r="H16" s="202">
        <f>COUNTIF(H9:H14,"SI")</f>
        <v>1</v>
      </c>
      <c r="I16" s="202"/>
      <c r="J16" s="202"/>
      <c r="K16" s="203"/>
      <c r="L16" s="202"/>
      <c r="M16" s="204"/>
      <c r="N16" s="202"/>
      <c r="O16" s="201"/>
      <c r="P16" s="202"/>
      <c r="Q16" s="203"/>
      <c r="R16" s="202"/>
      <c r="S16" s="205"/>
      <c r="T16" s="202" t="s">
        <v>27</v>
      </c>
      <c r="U16" s="202">
        <f>IF(H16&gt;0,1,0)</f>
        <v>1</v>
      </c>
      <c r="V16" s="202">
        <f>ROUNDDOWN(W16,0)</f>
        <v>20</v>
      </c>
      <c r="W16" s="202">
        <f>AVERAGEIF(H9:H14,"SI",W9:W14)</f>
        <v>20</v>
      </c>
      <c r="X16" s="206" t="str">
        <f t="shared" si="8"/>
        <v>DÉBIL</v>
      </c>
      <c r="Y16" s="206" t="s">
        <v>158</v>
      </c>
      <c r="Z16" s="207" t="str">
        <f t="shared" si="9"/>
        <v>DÉBIL</v>
      </c>
    </row>
    <row r="17" spans="1:26" s="181" customFormat="1" ht="150.75" customHeight="1" x14ac:dyDescent="0.2">
      <c r="A17" s="513" t="s">
        <v>145</v>
      </c>
      <c r="B17" s="518" t="str">
        <f>'2.Identificacion_Riesgos'!E15</f>
        <v>Aplicación de documentos desactualizados  para el desarrollo de las actividades de los procesos.</v>
      </c>
      <c r="C17" s="174" t="str">
        <f>'2.Identificacion_Riesgos'!F15</f>
        <v>1. Falta de revisión y verificación de la documentación vigente.</v>
      </c>
      <c r="D17" s="175" t="s">
        <v>146</v>
      </c>
      <c r="E17" s="176" t="s">
        <v>402</v>
      </c>
      <c r="F17" s="177" t="s">
        <v>457</v>
      </c>
      <c r="G17" s="175" t="s">
        <v>56</v>
      </c>
      <c r="H17" s="175" t="s">
        <v>54</v>
      </c>
      <c r="I17" s="175" t="s">
        <v>284</v>
      </c>
      <c r="J17" s="178">
        <f>IF(I17="Asignado",15,0)</f>
        <v>15</v>
      </c>
      <c r="K17" s="175" t="s">
        <v>357</v>
      </c>
      <c r="L17" s="178">
        <f>IF(K17="Adecuado",15,0)</f>
        <v>15</v>
      </c>
      <c r="M17" s="177" t="s">
        <v>288</v>
      </c>
      <c r="N17" s="178">
        <f>IF(M17="Oportuna",15,0)</f>
        <v>15</v>
      </c>
      <c r="O17" s="175" t="s">
        <v>359</v>
      </c>
      <c r="P17" s="178">
        <f t="shared" ref="P17:P22" si="10">IF(O17="Preventivo",15,0)</f>
        <v>15</v>
      </c>
      <c r="Q17" s="175" t="s">
        <v>296</v>
      </c>
      <c r="R17" s="178">
        <f t="shared" ref="R17:R22" si="11">IF(Q17="Confiable",15,0)</f>
        <v>15</v>
      </c>
      <c r="S17" s="177" t="s">
        <v>298</v>
      </c>
      <c r="T17" s="178">
        <f t="shared" ref="T17:T22" si="12">IF(S17="Se investigan y resuelven oportunamente",15,0)</f>
        <v>15</v>
      </c>
      <c r="U17" s="175" t="s">
        <v>301</v>
      </c>
      <c r="V17" s="178">
        <f t="shared" ref="V17:V22" si="13">IF(U17="Completa",10,IF(U17="Incompleta ",5,IF(U17="No existente",0,0)))</f>
        <v>10</v>
      </c>
      <c r="W17" s="178">
        <f>SUM(J17,L17,N17,P17,R17,T17,V17)</f>
        <v>100</v>
      </c>
      <c r="X17" s="179" t="str">
        <f>IF(W17&lt;=85,"DÉBIL",IF(AND(W17&gt;85,W17&lt;=95),"MODERADO",IF(W17&gt;96,"FUERTE","X")))</f>
        <v>FUERTE</v>
      </c>
      <c r="Y17" s="179" t="s">
        <v>355</v>
      </c>
      <c r="Z17" s="180" t="str">
        <f t="shared" si="9"/>
        <v>FUERTE</v>
      </c>
    </row>
    <row r="18" spans="1:26" s="181" customFormat="1" ht="131.25" customHeight="1" x14ac:dyDescent="0.2">
      <c r="A18" s="514"/>
      <c r="B18" s="519"/>
      <c r="C18" s="183" t="str">
        <f>'2.Identificacion_Riesgos'!F16</f>
        <v>2. Desconocmiento de la documentación formalizada en los Sistemas de Gestión.</v>
      </c>
      <c r="D18" s="184" t="s">
        <v>147</v>
      </c>
      <c r="E18" s="185" t="s">
        <v>403</v>
      </c>
      <c r="F18" s="186" t="s">
        <v>404</v>
      </c>
      <c r="G18" s="184" t="s">
        <v>54</v>
      </c>
      <c r="H18" s="184" t="s">
        <v>56</v>
      </c>
      <c r="I18" s="184" t="s">
        <v>284</v>
      </c>
      <c r="J18" s="187">
        <f>IF(I18="Asignado",15,0)</f>
        <v>15</v>
      </c>
      <c r="K18" s="184" t="s">
        <v>357</v>
      </c>
      <c r="L18" s="187">
        <f t="shared" ref="L18:L22" si="14">IF(K18="Adecuado",15,0)</f>
        <v>15</v>
      </c>
      <c r="M18" s="186" t="s">
        <v>289</v>
      </c>
      <c r="N18" s="187">
        <f t="shared" ref="N18:N22" si="15">IF(M18="Oportuna",15,0)</f>
        <v>0</v>
      </c>
      <c r="O18" s="184" t="s">
        <v>360</v>
      </c>
      <c r="P18" s="187">
        <f t="shared" si="10"/>
        <v>0</v>
      </c>
      <c r="Q18" s="184" t="s">
        <v>295</v>
      </c>
      <c r="R18" s="187">
        <f t="shared" si="11"/>
        <v>0</v>
      </c>
      <c r="S18" s="186" t="s">
        <v>299</v>
      </c>
      <c r="T18" s="187">
        <f t="shared" si="12"/>
        <v>0</v>
      </c>
      <c r="U18" s="184" t="s">
        <v>302</v>
      </c>
      <c r="V18" s="187">
        <f t="shared" si="13"/>
        <v>5</v>
      </c>
      <c r="W18" s="187">
        <f t="shared" ref="W18:W22" si="16">SUM(J18,L18,N18,P18,R18,T18,V18)</f>
        <v>35</v>
      </c>
      <c r="X18" s="188" t="str">
        <f t="shared" si="8"/>
        <v>DÉBIL</v>
      </c>
      <c r="Y18" s="188" t="s">
        <v>356</v>
      </c>
      <c r="Z18" s="243" t="str">
        <f t="shared" si="9"/>
        <v>DÉBIL</v>
      </c>
    </row>
    <row r="19" spans="1:26" s="181" customFormat="1" ht="114.75" customHeight="1" thickBot="1" x14ac:dyDescent="0.25">
      <c r="A19" s="514"/>
      <c r="B19" s="519"/>
      <c r="C19" s="183" t="str">
        <f>'2.Identificacion_Riesgos'!F17</f>
        <v>3. Algunos documentos no dan cuenta del quehacer de la entidad, para el desarrollo de su misionalidad y la trazabilidad de su gestión.</v>
      </c>
      <c r="D19" s="184" t="s">
        <v>311</v>
      </c>
      <c r="E19" s="185" t="s">
        <v>437</v>
      </c>
      <c r="F19" s="186" t="s">
        <v>405</v>
      </c>
      <c r="G19" s="184" t="s">
        <v>54</v>
      </c>
      <c r="H19" s="184" t="s">
        <v>56</v>
      </c>
      <c r="I19" s="184" t="s">
        <v>284</v>
      </c>
      <c r="J19" s="187">
        <f>IF(I19="Asignado",15,0)</f>
        <v>15</v>
      </c>
      <c r="K19" s="184" t="s">
        <v>358</v>
      </c>
      <c r="L19" s="187">
        <f t="shared" si="14"/>
        <v>0</v>
      </c>
      <c r="M19" s="186" t="s">
        <v>288</v>
      </c>
      <c r="N19" s="187">
        <f t="shared" si="15"/>
        <v>15</v>
      </c>
      <c r="O19" s="184" t="s">
        <v>360</v>
      </c>
      <c r="P19" s="187">
        <f t="shared" si="10"/>
        <v>0</v>
      </c>
      <c r="Q19" s="184" t="s">
        <v>296</v>
      </c>
      <c r="R19" s="187">
        <f t="shared" si="11"/>
        <v>15</v>
      </c>
      <c r="S19" s="186" t="s">
        <v>299</v>
      </c>
      <c r="T19" s="187">
        <f t="shared" si="12"/>
        <v>0</v>
      </c>
      <c r="U19" s="184" t="s">
        <v>302</v>
      </c>
      <c r="V19" s="187">
        <f t="shared" si="13"/>
        <v>5</v>
      </c>
      <c r="W19" s="187">
        <f t="shared" si="16"/>
        <v>50</v>
      </c>
      <c r="X19" s="188" t="str">
        <f>IF(W19&lt;=85,"DÉBIL",IF(AND(W19&gt;85,W19&lt;=95),"MODERADO",IF(W19&gt;96,"FUERTE","X")))</f>
        <v>DÉBIL</v>
      </c>
      <c r="Y19" s="188" t="s">
        <v>356</v>
      </c>
      <c r="Z19" s="243" t="str">
        <f t="shared" si="9"/>
        <v>DÉBIL</v>
      </c>
    </row>
    <row r="20" spans="1:26" s="181" customFormat="1" ht="131.25" hidden="1" customHeight="1" x14ac:dyDescent="0.25">
      <c r="A20" s="514"/>
      <c r="B20" s="519"/>
      <c r="C20" s="183">
        <f>'2.Identificacion_Riesgos'!F18</f>
        <v>0</v>
      </c>
      <c r="D20" s="184"/>
      <c r="E20" s="185"/>
      <c r="F20" s="185"/>
      <c r="G20" s="184"/>
      <c r="H20" s="184"/>
      <c r="I20" s="184"/>
      <c r="J20" s="187">
        <f>IF(I20="Asignado",15,0)</f>
        <v>0</v>
      </c>
      <c r="K20" s="184" t="s">
        <v>358</v>
      </c>
      <c r="L20" s="187">
        <f t="shared" si="14"/>
        <v>0</v>
      </c>
      <c r="M20" s="186"/>
      <c r="N20" s="187">
        <f t="shared" si="15"/>
        <v>0</v>
      </c>
      <c r="O20" s="184" t="s">
        <v>359</v>
      </c>
      <c r="P20" s="187">
        <f t="shared" si="10"/>
        <v>15</v>
      </c>
      <c r="Q20" s="184" t="s">
        <v>296</v>
      </c>
      <c r="R20" s="187">
        <f t="shared" si="11"/>
        <v>15</v>
      </c>
      <c r="S20" s="186" t="s">
        <v>299</v>
      </c>
      <c r="T20" s="187">
        <f t="shared" si="12"/>
        <v>0</v>
      </c>
      <c r="U20" s="184" t="s">
        <v>301</v>
      </c>
      <c r="V20" s="187">
        <f t="shared" si="13"/>
        <v>10</v>
      </c>
      <c r="W20" s="187">
        <f t="shared" si="16"/>
        <v>40</v>
      </c>
      <c r="X20" s="188" t="str">
        <f t="shared" si="8"/>
        <v>DÉBIL</v>
      </c>
      <c r="Y20" s="188"/>
      <c r="Z20" s="180" t="str">
        <f t="shared" si="9"/>
        <v>XX</v>
      </c>
    </row>
    <row r="21" spans="1:26" s="181" customFormat="1" ht="131.25" hidden="1" customHeight="1" x14ac:dyDescent="0.25">
      <c r="A21" s="514"/>
      <c r="B21" s="519"/>
      <c r="C21" s="183">
        <f>'2.Identificacion_Riesgos'!F19</f>
        <v>0</v>
      </c>
      <c r="D21" s="184"/>
      <c r="E21" s="185"/>
      <c r="F21" s="185"/>
      <c r="G21" s="184"/>
      <c r="H21" s="184"/>
      <c r="I21" s="184"/>
      <c r="J21" s="187">
        <f>IF(I21="Asignado",15,0)</f>
        <v>0</v>
      </c>
      <c r="K21" s="184" t="s">
        <v>357</v>
      </c>
      <c r="L21" s="187">
        <f t="shared" si="14"/>
        <v>15</v>
      </c>
      <c r="M21" s="186"/>
      <c r="N21" s="187">
        <f t="shared" si="15"/>
        <v>0</v>
      </c>
      <c r="O21" s="184" t="s">
        <v>360</v>
      </c>
      <c r="P21" s="187">
        <f t="shared" si="10"/>
        <v>0</v>
      </c>
      <c r="Q21" s="184" t="s">
        <v>296</v>
      </c>
      <c r="R21" s="187">
        <f t="shared" si="11"/>
        <v>15</v>
      </c>
      <c r="S21" s="186" t="s">
        <v>299</v>
      </c>
      <c r="T21" s="187">
        <f t="shared" si="12"/>
        <v>0</v>
      </c>
      <c r="U21" s="184" t="s">
        <v>301</v>
      </c>
      <c r="V21" s="187">
        <f t="shared" si="13"/>
        <v>10</v>
      </c>
      <c r="W21" s="187">
        <f t="shared" si="16"/>
        <v>40</v>
      </c>
      <c r="X21" s="188" t="str">
        <f t="shared" si="8"/>
        <v>DÉBIL</v>
      </c>
      <c r="Y21" s="188"/>
      <c r="Z21" s="180" t="str">
        <f t="shared" si="9"/>
        <v>XX</v>
      </c>
    </row>
    <row r="22" spans="1:26" s="181" customFormat="1" ht="131.25" hidden="1" customHeight="1" x14ac:dyDescent="0.25">
      <c r="A22" s="514"/>
      <c r="B22" s="519"/>
      <c r="C22" s="183"/>
      <c r="D22" s="184"/>
      <c r="E22" s="185"/>
      <c r="F22" s="185"/>
      <c r="G22" s="184"/>
      <c r="H22" s="184"/>
      <c r="I22" s="184"/>
      <c r="J22" s="187"/>
      <c r="K22" s="184" t="s">
        <v>358</v>
      </c>
      <c r="L22" s="187">
        <f t="shared" si="14"/>
        <v>0</v>
      </c>
      <c r="M22" s="186"/>
      <c r="N22" s="187">
        <f t="shared" si="15"/>
        <v>0</v>
      </c>
      <c r="O22" s="184" t="s">
        <v>292</v>
      </c>
      <c r="P22" s="187">
        <f t="shared" si="10"/>
        <v>0</v>
      </c>
      <c r="Q22" s="184" t="s">
        <v>296</v>
      </c>
      <c r="R22" s="187">
        <f t="shared" si="11"/>
        <v>15</v>
      </c>
      <c r="S22" s="186" t="s">
        <v>298</v>
      </c>
      <c r="T22" s="187">
        <f t="shared" si="12"/>
        <v>15</v>
      </c>
      <c r="U22" s="184" t="s">
        <v>301</v>
      </c>
      <c r="V22" s="187">
        <f t="shared" si="13"/>
        <v>10</v>
      </c>
      <c r="W22" s="187">
        <f t="shared" si="16"/>
        <v>40</v>
      </c>
      <c r="X22" s="188" t="str">
        <f t="shared" si="8"/>
        <v>DÉBIL</v>
      </c>
      <c r="Y22" s="188"/>
      <c r="Z22" s="180" t="str">
        <f t="shared" si="9"/>
        <v>XX</v>
      </c>
    </row>
    <row r="23" spans="1:26" s="181" customFormat="1" ht="131.25" hidden="1" customHeight="1" x14ac:dyDescent="0.25">
      <c r="A23" s="514"/>
      <c r="B23" s="187"/>
      <c r="C23" s="183"/>
      <c r="D23" s="208"/>
      <c r="E23" s="208"/>
      <c r="F23" s="208"/>
      <c r="G23" s="209"/>
      <c r="H23" s="209"/>
      <c r="I23" s="209"/>
      <c r="J23" s="195"/>
      <c r="K23" s="210"/>
      <c r="L23" s="211"/>
      <c r="M23" s="212"/>
      <c r="N23" s="211"/>
      <c r="O23" s="208"/>
      <c r="P23" s="195"/>
      <c r="Q23" s="210"/>
      <c r="R23" s="211"/>
      <c r="S23" s="213"/>
      <c r="T23" s="211" t="s">
        <v>1</v>
      </c>
      <c r="U23" s="195">
        <f>IF(G24&gt;0,1,0)</f>
        <v>1</v>
      </c>
      <c r="V23" s="211">
        <f>ROUNDDOWN(W23,0)</f>
        <v>42</v>
      </c>
      <c r="W23" s="211">
        <f>AVERAGEIF(G17:G22,"SI",W17:W22)</f>
        <v>42.5</v>
      </c>
      <c r="X23" s="188" t="str">
        <f t="shared" si="8"/>
        <v>DÉBIL</v>
      </c>
      <c r="Y23" s="188"/>
      <c r="Z23" s="180" t="str">
        <f t="shared" si="9"/>
        <v>XX</v>
      </c>
    </row>
    <row r="24" spans="1:26" s="181" customFormat="1" ht="131.25" hidden="1" customHeight="1" thickBot="1" x14ac:dyDescent="0.25">
      <c r="A24" s="515"/>
      <c r="B24" s="199"/>
      <c r="C24" s="200"/>
      <c r="D24" s="201">
        <f>COUNTA(D17:D22)</f>
        <v>3</v>
      </c>
      <c r="E24" s="214"/>
      <c r="F24" s="214"/>
      <c r="G24" s="202">
        <f>COUNTIF(G16:G21,"SI")</f>
        <v>2</v>
      </c>
      <c r="H24" s="202">
        <f>COUNTIF(H17:H23,"SI")</f>
        <v>1</v>
      </c>
      <c r="I24" s="215"/>
      <c r="J24" s="215"/>
      <c r="K24" s="216"/>
      <c r="L24" s="215"/>
      <c r="M24" s="217"/>
      <c r="N24" s="215"/>
      <c r="O24" s="214"/>
      <c r="P24" s="215"/>
      <c r="Q24" s="216"/>
      <c r="R24" s="215"/>
      <c r="S24" s="218"/>
      <c r="T24" s="202" t="s">
        <v>27</v>
      </c>
      <c r="U24" s="202">
        <f>IF(H24&gt;0,1,0)</f>
        <v>1</v>
      </c>
      <c r="V24" s="202">
        <f>ROUNDDOWN(W24,0)</f>
        <v>100</v>
      </c>
      <c r="W24" s="202">
        <f>AVERAGEIF(H17:H22,"SI",W17:W22)</f>
        <v>100</v>
      </c>
      <c r="X24" s="206" t="str">
        <f t="shared" si="8"/>
        <v>FUERTE</v>
      </c>
      <c r="Y24" s="206"/>
      <c r="Z24" s="180" t="str">
        <f t="shared" si="9"/>
        <v>XX</v>
      </c>
    </row>
    <row r="25" spans="1:26" s="181" customFormat="1" ht="117.75" customHeight="1" x14ac:dyDescent="0.2">
      <c r="A25" s="513" t="s">
        <v>143</v>
      </c>
      <c r="B25" s="518" t="str">
        <f>'2.Identificacion_Riesgos'!E20</f>
        <v>Inoportunidad  en el diseño y aplicación de herramientas para la
implementación, mantenimiento y mejora del  M I P G</v>
      </c>
      <c r="C25" s="174" t="str">
        <f>'2.Identificacion_Riesgos'!F20</f>
        <v>1. Desconocimiento de los lineamientos del Sistema de Gestión (MIPG).</v>
      </c>
      <c r="D25" s="175" t="s">
        <v>146</v>
      </c>
      <c r="E25" s="176" t="s">
        <v>411</v>
      </c>
      <c r="F25" s="177" t="s">
        <v>458</v>
      </c>
      <c r="G25" s="175" t="s">
        <v>54</v>
      </c>
      <c r="H25" s="175" t="s">
        <v>56</v>
      </c>
      <c r="I25" s="175" t="s">
        <v>284</v>
      </c>
      <c r="J25" s="178">
        <f>IF(I25="Asignado",15,0)</f>
        <v>15</v>
      </c>
      <c r="K25" s="175" t="s">
        <v>357</v>
      </c>
      <c r="L25" s="178">
        <f>IF(K25="Adecuado",15,0)</f>
        <v>15</v>
      </c>
      <c r="M25" s="177" t="s">
        <v>288</v>
      </c>
      <c r="N25" s="178">
        <f>IF(M25="Oportuna",15,0)</f>
        <v>15</v>
      </c>
      <c r="O25" s="175" t="s">
        <v>359</v>
      </c>
      <c r="P25" s="178">
        <f t="shared" ref="P25:P30" si="17">IF(O25="Preventivo",15,0)</f>
        <v>15</v>
      </c>
      <c r="Q25" s="175" t="s">
        <v>295</v>
      </c>
      <c r="R25" s="178">
        <f t="shared" ref="R25:R30" si="18">IF(Q25="Confiable",15,0)</f>
        <v>0</v>
      </c>
      <c r="S25" s="177" t="s">
        <v>298</v>
      </c>
      <c r="T25" s="178">
        <f t="shared" ref="T25:T30" si="19">IF(S25="Se investigan y resuelven oportunamente",15,0)</f>
        <v>15</v>
      </c>
      <c r="U25" s="175" t="s">
        <v>301</v>
      </c>
      <c r="V25" s="178">
        <f t="shared" ref="V25:V30" si="20">IF(U25="Completa",10,IF(U25="Incompleta ",5,IF(U25="No existente",0,0)))</f>
        <v>10</v>
      </c>
      <c r="W25" s="178">
        <f>SUM(J25,L25,N25,P25,R25,T25,V25)</f>
        <v>85</v>
      </c>
      <c r="X25" s="179" t="str">
        <f t="shared" si="8"/>
        <v>DÉBIL</v>
      </c>
      <c r="Y25" s="179" t="s">
        <v>356</v>
      </c>
      <c r="Z25" s="180" t="str">
        <f t="shared" si="9"/>
        <v>DÉBIL</v>
      </c>
    </row>
    <row r="26" spans="1:26" s="181" customFormat="1" ht="131.25" customHeight="1" x14ac:dyDescent="0.2">
      <c r="A26" s="514"/>
      <c r="B26" s="519"/>
      <c r="C26" s="183" t="str">
        <f>'2.Identificacion_Riesgos'!F21</f>
        <v>2. Falta de seguimiento a las herramientas de la mejora por parte de los Directivos.</v>
      </c>
      <c r="D26" s="184" t="s">
        <v>147</v>
      </c>
      <c r="E26" s="185" t="s">
        <v>450</v>
      </c>
      <c r="F26" s="242" t="s">
        <v>459</v>
      </c>
      <c r="G26" s="184" t="s">
        <v>56</v>
      </c>
      <c r="H26" s="184" t="s">
        <v>54</v>
      </c>
      <c r="I26" s="184" t="s">
        <v>285</v>
      </c>
      <c r="J26" s="187">
        <f>IF(I26="Asignado",15,0)</f>
        <v>0</v>
      </c>
      <c r="K26" s="184" t="s">
        <v>358</v>
      </c>
      <c r="L26" s="187">
        <f t="shared" ref="L26:L30" si="21">IF(K26="Adecuado",15,0)</f>
        <v>0</v>
      </c>
      <c r="M26" s="186" t="s">
        <v>289</v>
      </c>
      <c r="N26" s="187">
        <f t="shared" ref="N26:N30" si="22">IF(M26="Oportuna",15,0)</f>
        <v>0</v>
      </c>
      <c r="O26" s="184" t="s">
        <v>360</v>
      </c>
      <c r="P26" s="187">
        <f t="shared" si="17"/>
        <v>0</v>
      </c>
      <c r="Q26" s="184" t="s">
        <v>295</v>
      </c>
      <c r="R26" s="187">
        <f t="shared" si="18"/>
        <v>0</v>
      </c>
      <c r="S26" s="186" t="s">
        <v>299</v>
      </c>
      <c r="T26" s="187">
        <f t="shared" si="19"/>
        <v>0</v>
      </c>
      <c r="U26" s="184" t="s">
        <v>301</v>
      </c>
      <c r="V26" s="187">
        <f t="shared" si="20"/>
        <v>10</v>
      </c>
      <c r="W26" s="187">
        <f t="shared" ref="W26:W30" si="23">SUM(J26,L26,N26,P26,R26,T26,V26)</f>
        <v>10</v>
      </c>
      <c r="X26" s="188" t="str">
        <f t="shared" si="8"/>
        <v>DÉBIL</v>
      </c>
      <c r="Y26" s="188" t="s">
        <v>356</v>
      </c>
      <c r="Z26" s="243" t="str">
        <f t="shared" si="9"/>
        <v>DÉBIL</v>
      </c>
    </row>
    <row r="27" spans="1:26" s="181" customFormat="1" ht="131.25" hidden="1" customHeight="1" x14ac:dyDescent="0.2">
      <c r="A27" s="514"/>
      <c r="B27" s="519"/>
      <c r="C27" s="183">
        <f>'2.Identificacion_Riesgos'!F22</f>
        <v>0</v>
      </c>
      <c r="D27" s="184"/>
      <c r="E27" s="185"/>
      <c r="F27" s="185"/>
      <c r="G27" s="184"/>
      <c r="H27" s="184"/>
      <c r="I27" s="184"/>
      <c r="J27" s="187">
        <f>IF(I27="Asignado",15,0)</f>
        <v>0</v>
      </c>
      <c r="K27" s="184" t="s">
        <v>357</v>
      </c>
      <c r="L27" s="187">
        <f t="shared" si="21"/>
        <v>15</v>
      </c>
      <c r="M27" s="186"/>
      <c r="N27" s="187">
        <f t="shared" si="22"/>
        <v>0</v>
      </c>
      <c r="O27" s="184" t="s">
        <v>359</v>
      </c>
      <c r="P27" s="187">
        <f t="shared" si="17"/>
        <v>15</v>
      </c>
      <c r="Q27" s="184" t="s">
        <v>296</v>
      </c>
      <c r="R27" s="187">
        <f t="shared" si="18"/>
        <v>15</v>
      </c>
      <c r="S27" s="186" t="s">
        <v>298</v>
      </c>
      <c r="T27" s="187">
        <f t="shared" si="19"/>
        <v>15</v>
      </c>
      <c r="U27" s="184" t="s">
        <v>301</v>
      </c>
      <c r="V27" s="187">
        <f t="shared" si="20"/>
        <v>10</v>
      </c>
      <c r="W27" s="187">
        <f t="shared" si="23"/>
        <v>70</v>
      </c>
      <c r="X27" s="188" t="str">
        <f t="shared" si="8"/>
        <v>DÉBIL</v>
      </c>
      <c r="Y27" s="188"/>
      <c r="Z27" s="189"/>
    </row>
    <row r="28" spans="1:26" s="181" customFormat="1" ht="131.25" hidden="1" customHeight="1" x14ac:dyDescent="0.2">
      <c r="A28" s="514"/>
      <c r="B28" s="519"/>
      <c r="C28" s="183">
        <f>'2.Identificacion_Riesgos'!F23</f>
        <v>0</v>
      </c>
      <c r="D28" s="184"/>
      <c r="E28" s="185"/>
      <c r="F28" s="185"/>
      <c r="G28" s="184"/>
      <c r="H28" s="184"/>
      <c r="I28" s="184"/>
      <c r="J28" s="187">
        <f>IF(I28="Asignado",15,0)</f>
        <v>0</v>
      </c>
      <c r="K28" s="184" t="s">
        <v>357</v>
      </c>
      <c r="L28" s="187">
        <f t="shared" si="21"/>
        <v>15</v>
      </c>
      <c r="M28" s="186"/>
      <c r="N28" s="187">
        <f t="shared" si="22"/>
        <v>0</v>
      </c>
      <c r="O28" s="184"/>
      <c r="P28" s="187">
        <f t="shared" si="17"/>
        <v>0</v>
      </c>
      <c r="Q28" s="184" t="s">
        <v>296</v>
      </c>
      <c r="R28" s="187">
        <f t="shared" si="18"/>
        <v>15</v>
      </c>
      <c r="S28" s="186" t="s">
        <v>299</v>
      </c>
      <c r="T28" s="187">
        <f t="shared" si="19"/>
        <v>0</v>
      </c>
      <c r="U28" s="184" t="s">
        <v>301</v>
      </c>
      <c r="V28" s="187">
        <f t="shared" si="20"/>
        <v>10</v>
      </c>
      <c r="W28" s="187">
        <f t="shared" si="23"/>
        <v>40</v>
      </c>
      <c r="X28" s="188" t="str">
        <f t="shared" si="8"/>
        <v>DÉBIL</v>
      </c>
      <c r="Y28" s="188"/>
      <c r="Z28" s="189"/>
    </row>
    <row r="29" spans="1:26" s="181" customFormat="1" ht="131.25" hidden="1" customHeight="1" x14ac:dyDescent="0.2">
      <c r="A29" s="514"/>
      <c r="B29" s="519"/>
      <c r="C29" s="183">
        <f>'2.Identificacion_Riesgos'!F24</f>
        <v>0</v>
      </c>
      <c r="D29" s="184"/>
      <c r="E29" s="185"/>
      <c r="F29" s="185"/>
      <c r="G29" s="184"/>
      <c r="H29" s="184"/>
      <c r="I29" s="184"/>
      <c r="J29" s="187">
        <f>IF(I29="Asignado",15,0)</f>
        <v>0</v>
      </c>
      <c r="K29" s="184" t="s">
        <v>357</v>
      </c>
      <c r="L29" s="187">
        <f t="shared" si="21"/>
        <v>15</v>
      </c>
      <c r="M29" s="186"/>
      <c r="N29" s="187">
        <f t="shared" si="22"/>
        <v>0</v>
      </c>
      <c r="O29" s="184"/>
      <c r="P29" s="187">
        <f t="shared" si="17"/>
        <v>0</v>
      </c>
      <c r="Q29" s="184" t="s">
        <v>296</v>
      </c>
      <c r="R29" s="187">
        <f t="shared" si="18"/>
        <v>15</v>
      </c>
      <c r="S29" s="186" t="s">
        <v>299</v>
      </c>
      <c r="T29" s="187">
        <f t="shared" si="19"/>
        <v>0</v>
      </c>
      <c r="U29" s="184" t="s">
        <v>301</v>
      </c>
      <c r="V29" s="187">
        <f t="shared" si="20"/>
        <v>10</v>
      </c>
      <c r="W29" s="187">
        <f t="shared" si="23"/>
        <v>40</v>
      </c>
      <c r="X29" s="188" t="str">
        <f t="shared" si="8"/>
        <v>DÉBIL</v>
      </c>
      <c r="Y29" s="188"/>
      <c r="Z29" s="189"/>
    </row>
    <row r="30" spans="1:26" s="181" customFormat="1" ht="131.25" hidden="1" customHeight="1" x14ac:dyDescent="0.2">
      <c r="A30" s="514"/>
      <c r="B30" s="519"/>
      <c r="C30" s="183"/>
      <c r="D30" s="184"/>
      <c r="E30" s="185"/>
      <c r="F30" s="185"/>
      <c r="G30" s="184"/>
      <c r="H30" s="184"/>
      <c r="I30" s="184"/>
      <c r="J30" s="187"/>
      <c r="K30" s="184"/>
      <c r="L30" s="187">
        <f t="shared" si="21"/>
        <v>0</v>
      </c>
      <c r="M30" s="186"/>
      <c r="N30" s="187">
        <f t="shared" si="22"/>
        <v>0</v>
      </c>
      <c r="O30" s="184"/>
      <c r="P30" s="187">
        <f t="shared" si="17"/>
        <v>0</v>
      </c>
      <c r="Q30" s="184" t="s">
        <v>296</v>
      </c>
      <c r="R30" s="187">
        <f t="shared" si="18"/>
        <v>15</v>
      </c>
      <c r="S30" s="186" t="s">
        <v>298</v>
      </c>
      <c r="T30" s="187">
        <f t="shared" si="19"/>
        <v>15</v>
      </c>
      <c r="U30" s="184" t="s">
        <v>301</v>
      </c>
      <c r="V30" s="187">
        <f t="shared" si="20"/>
        <v>10</v>
      </c>
      <c r="W30" s="187">
        <f t="shared" si="23"/>
        <v>40</v>
      </c>
      <c r="X30" s="188" t="str">
        <f t="shared" si="8"/>
        <v>DÉBIL</v>
      </c>
      <c r="Y30" s="188"/>
      <c r="Z30" s="189"/>
    </row>
    <row r="31" spans="1:26" s="181" customFormat="1" ht="131.25" hidden="1" customHeight="1" x14ac:dyDescent="0.2">
      <c r="A31" s="514"/>
      <c r="B31" s="183"/>
      <c r="C31" s="183"/>
      <c r="D31" s="208"/>
      <c r="E31" s="208"/>
      <c r="F31" s="208"/>
      <c r="G31" s="209"/>
      <c r="H31" s="209"/>
      <c r="I31" s="209"/>
      <c r="J31" s="195"/>
      <c r="K31" s="210"/>
      <c r="L31" s="211"/>
      <c r="M31" s="212"/>
      <c r="N31" s="211"/>
      <c r="O31" s="208"/>
      <c r="P31" s="195"/>
      <c r="Q31" s="210"/>
      <c r="R31" s="211"/>
      <c r="S31" s="213"/>
      <c r="T31" s="211" t="s">
        <v>1</v>
      </c>
      <c r="U31" s="195">
        <f>IF(G32&gt;0,1,0)</f>
        <v>1</v>
      </c>
      <c r="V31" s="211">
        <f>ROUNDDOWN(W31,0)</f>
        <v>85</v>
      </c>
      <c r="W31" s="211">
        <f>AVERAGEIF(G25:G30,"SI",W25:W30)</f>
        <v>85</v>
      </c>
      <c r="X31" s="188" t="str">
        <f t="shared" si="8"/>
        <v>DÉBIL</v>
      </c>
      <c r="Y31" s="188"/>
      <c r="Z31" s="189"/>
    </row>
    <row r="32" spans="1:26" s="181" customFormat="1" ht="131.25" hidden="1" customHeight="1" thickBot="1" x14ac:dyDescent="0.25">
      <c r="A32" s="515"/>
      <c r="B32" s="200"/>
      <c r="C32" s="200"/>
      <c r="D32" s="201">
        <f>COUNTA(D25:D30)</f>
        <v>2</v>
      </c>
      <c r="E32" s="214"/>
      <c r="F32" s="214"/>
      <c r="G32" s="202">
        <f>COUNTIF(G24:G29,"SI")</f>
        <v>1</v>
      </c>
      <c r="H32" s="202">
        <f>COUNTIF(H25:H31,"SI")</f>
        <v>1</v>
      </c>
      <c r="I32" s="215"/>
      <c r="J32" s="215"/>
      <c r="K32" s="216"/>
      <c r="L32" s="215"/>
      <c r="M32" s="217"/>
      <c r="N32" s="215"/>
      <c r="O32" s="214"/>
      <c r="P32" s="215"/>
      <c r="Q32" s="216"/>
      <c r="R32" s="215"/>
      <c r="S32" s="218"/>
      <c r="T32" s="202" t="s">
        <v>27</v>
      </c>
      <c r="U32" s="202">
        <f>IF(H32&gt;0,1,0)</f>
        <v>1</v>
      </c>
      <c r="V32" s="202">
        <f>ROUNDDOWN(W32,0)</f>
        <v>10</v>
      </c>
      <c r="W32" s="202">
        <f>AVERAGEIF(H25:H30,"SI",W25:W30)</f>
        <v>10</v>
      </c>
      <c r="X32" s="206" t="str">
        <f t="shared" si="8"/>
        <v>DÉBIL</v>
      </c>
      <c r="Y32" s="206"/>
      <c r="Z32" s="207"/>
    </row>
  </sheetData>
  <mergeCells count="12">
    <mergeCell ref="C1:W7"/>
    <mergeCell ref="X1:Z4"/>
    <mergeCell ref="Y5:Z5"/>
    <mergeCell ref="Y6:Z6"/>
    <mergeCell ref="Y7:Z7"/>
    <mergeCell ref="A1:B7"/>
    <mergeCell ref="A9:A16"/>
    <mergeCell ref="A17:A24"/>
    <mergeCell ref="A25:A32"/>
    <mergeCell ref="B9:B14"/>
    <mergeCell ref="B17:B22"/>
    <mergeCell ref="B25:B30"/>
  </mergeCells>
  <conditionalFormatting sqref="X8:X1048576">
    <cfRule type="containsText" dxfId="34" priority="18" operator="containsText" text="FUERTE">
      <formula>NOT(ISERROR(SEARCH("FUERTE",X8)))</formula>
    </cfRule>
    <cfRule type="containsText" dxfId="33" priority="19" operator="containsText" text="MODERADO">
      <formula>NOT(ISERROR(SEARCH("MODERADO",X8)))</formula>
    </cfRule>
    <cfRule type="containsText" dxfId="32" priority="20" operator="containsText" text="DÉBIL">
      <formula>NOT(ISERROR(SEARCH("DÉBIL",X8)))</formula>
    </cfRule>
  </conditionalFormatting>
  <conditionalFormatting sqref="Y8:Y1048576">
    <cfRule type="containsText" dxfId="31" priority="11" operator="containsText" text="MODERADO">
      <formula>NOT(ISERROR(SEARCH("MODERADO",Y8)))</formula>
    </cfRule>
    <cfRule type="containsText" dxfId="30" priority="12" operator="containsText" text="MODERADO">
      <formula>NOT(ISERROR(SEARCH("MODERADO",Y8)))</formula>
    </cfRule>
    <cfRule type="containsText" dxfId="29" priority="13" operator="containsText" text="MODERDO">
      <formula>NOT(ISERROR(SEARCH("MODERDO",Y8)))</formula>
    </cfRule>
    <cfRule type="containsText" dxfId="28" priority="14" operator="containsText" text="FUERTE">
      <formula>NOT(ISERROR(SEARCH("FUERTE",Y8)))</formula>
    </cfRule>
    <cfRule type="containsText" dxfId="27" priority="15" operator="containsText" text="FUERTE">
      <formula>NOT(ISERROR(SEARCH("FUERTE",Y8)))</formula>
    </cfRule>
    <cfRule type="containsText" dxfId="26" priority="16" operator="containsText" text="MODERO">
      <formula>NOT(ISERROR(SEARCH("MODERO",Y8)))</formula>
    </cfRule>
    <cfRule type="containsText" dxfId="25" priority="17" operator="containsText" text="DÉBIL">
      <formula>NOT(ISERROR(SEARCH("DÉBIL",Y8)))</formula>
    </cfRule>
  </conditionalFormatting>
  <conditionalFormatting sqref="Z8">
    <cfRule type="containsText" dxfId="24" priority="4" stopIfTrue="1" operator="containsText" text="MODERADO">
      <formula>NOT(ISERROR(SEARCH("MODERADO",Z8)))</formula>
    </cfRule>
    <cfRule type="containsText" dxfId="23" priority="5" operator="containsText" text="MODERADO">
      <formula>NOT(ISERROR(SEARCH("MODERADO",Z8)))</formula>
    </cfRule>
    <cfRule type="containsText" dxfId="22" priority="6" operator="containsText" text="MODERDO">
      <formula>NOT(ISERROR(SEARCH("MODERDO",Z8)))</formula>
    </cfRule>
    <cfRule type="containsText" dxfId="21" priority="7" stopIfTrue="1" operator="containsText" text="FUERTE">
      <formula>NOT(ISERROR(SEARCH("FUERTE",Z8)))</formula>
    </cfRule>
    <cfRule type="containsText" dxfId="20" priority="8" operator="containsText" text="FUERTE">
      <formula>NOT(ISERROR(SEARCH("FUERTE",Z8)))</formula>
    </cfRule>
    <cfRule type="containsText" dxfId="19" priority="9" operator="containsText" text="MODERO">
      <formula>NOT(ISERROR(SEARCH("MODERO",Z8)))</formula>
    </cfRule>
    <cfRule type="containsText" dxfId="18" priority="10" stopIfTrue="1" operator="containsText" text="DÉBIL">
      <formula>NOT(ISERROR(SEARCH("DÉBIL",Z8)))</formula>
    </cfRule>
  </conditionalFormatting>
  <conditionalFormatting sqref="Z9:Z32">
    <cfRule type="containsText" dxfId="17" priority="1" operator="containsText" text="DÉBIL">
      <formula>NOT(ISERROR(SEARCH("DÉBIL",Z9)))</formula>
    </cfRule>
    <cfRule type="containsText" dxfId="16" priority="2" operator="containsText" text="MODERADO">
      <formula>NOT(ISERROR(SEARCH("MODERADO",Z9)))</formula>
    </cfRule>
    <cfRule type="containsText" dxfId="15" priority="3" operator="containsText" text="FUERTE">
      <formula>NOT(ISERROR(SEARCH("FUERTE",Z9)))</formula>
    </cfRule>
  </conditionalFormatting>
  <pageMargins left="0.7" right="0.7" top="0.75" bottom="0.75" header="0.3" footer="0.3"/>
  <pageSetup paperSize="9" scale="17" orientation="portrait" r:id="rId1"/>
  <ignoredErrors>
    <ignoredError sqref="D16 D24"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Hoja3!$A$39:$A$40</xm:f>
          </x14:formula1>
          <xm:sqref>G9:H15 I23 I15 G25:H29 G17:H23</xm:sqref>
        </x14:dataValidation>
        <x14:dataValidation type="list" allowBlank="1" showInputMessage="1" showErrorMessage="1" xr:uid="{00000000-0002-0000-0400-000001000000}">
          <x14:formula1>
            <xm:f>Hoja1!$G$3:$G$4</xm:f>
          </x14:formula1>
          <xm:sqref>I9:I14 I17:I22 I25:I30</xm:sqref>
        </x14:dataValidation>
        <x14:dataValidation type="list" allowBlank="1" showInputMessage="1" showErrorMessage="1" xr:uid="{00000000-0002-0000-0400-000002000000}">
          <x14:formula1>
            <xm:f>Hoja1!$G$28:$G$30</xm:f>
          </x14:formula1>
          <xm:sqref>X1:X7 U8:U1048576</xm:sqref>
        </x14:dataValidation>
        <x14:dataValidation type="list" allowBlank="1" showInputMessage="1" showErrorMessage="1" xr:uid="{00000000-0002-0000-0400-000003000000}">
          <x14:formula1>
            <xm:f>Hoja1!$G$11:$G$12</xm:f>
          </x14:formula1>
          <xm:sqref>M9:M14 M17:M22 M25:M30</xm:sqref>
        </x14:dataValidation>
        <x14:dataValidation type="list" allowBlank="1" showInputMessage="1" showErrorMessage="1" xr:uid="{00000000-0002-0000-0400-000004000000}">
          <x14:formula1>
            <xm:f>Hoja1!$B$20:$B$22</xm:f>
          </x14:formula1>
          <xm:sqref>Y8:Y1048576</xm:sqref>
        </x14:dataValidation>
        <x14:dataValidation type="list" allowBlank="1" showInputMessage="1" showErrorMessage="1" xr:uid="{00000000-0002-0000-0400-000005000000}">
          <x14:formula1>
            <xm:f>Hoja1!$B$25:$B$26</xm:f>
          </x14:formula1>
          <xm:sqref>K8:K1048576</xm:sqref>
        </x14:dataValidation>
        <x14:dataValidation type="list" allowBlank="1" showInputMessage="1" showErrorMessage="1" xr:uid="{00000000-0002-0000-0400-000006000000}">
          <x14:formula1>
            <xm:f>Hoja1!$B$13:$B$15</xm:f>
          </x14:formula1>
          <xm:sqref>O9:O1048576</xm:sqref>
        </x14:dataValidation>
        <x14:dataValidation type="list" allowBlank="1" showInputMessage="1" showErrorMessage="1" xr:uid="{00000000-0002-0000-0400-000007000000}">
          <x14:formula1>
            <xm:f>Hoja1!$C$25:$C$26</xm:f>
          </x14:formula1>
          <xm:sqref>Q8:Q1048576</xm:sqref>
        </x14:dataValidation>
        <x14:dataValidation type="list" allowBlank="1" showInputMessage="1" showErrorMessage="1" xr:uid="{00000000-0002-0000-0400-000008000000}">
          <x14:formula1>
            <xm:f>Hoja1!$G$24:$G$25</xm:f>
          </x14:formula1>
          <xm:sqref>S8:S1048576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N90"/>
  <sheetViews>
    <sheetView view="pageBreakPreview" zoomScale="50" zoomScaleNormal="80" zoomScaleSheetLayoutView="50" workbookViewId="0">
      <selection activeCell="AQ54" sqref="AQ54"/>
    </sheetView>
  </sheetViews>
  <sheetFormatPr baseColWidth="10" defaultColWidth="6.85546875" defaultRowHeight="27.75" customHeight="1" x14ac:dyDescent="0.25"/>
  <cols>
    <col min="1" max="1" width="6.85546875" style="3"/>
    <col min="6" max="6" width="7.140625" customWidth="1"/>
    <col min="21" max="22" width="7" customWidth="1"/>
    <col min="26" max="26" width="6.42578125" customWidth="1"/>
  </cols>
  <sheetData>
    <row r="1" spans="1:40" s="3" customFormat="1" ht="27.75" customHeight="1" x14ac:dyDescent="0.25">
      <c r="A1" s="10"/>
      <c r="B1" s="526"/>
      <c r="C1" s="527"/>
      <c r="D1" s="527"/>
      <c r="E1" s="527"/>
      <c r="F1" s="527"/>
      <c r="G1" s="528"/>
      <c r="H1" s="531" t="s">
        <v>220</v>
      </c>
      <c r="I1" s="532"/>
      <c r="J1" s="532"/>
      <c r="K1" s="532"/>
      <c r="L1" s="532"/>
      <c r="M1" s="532"/>
      <c r="N1" s="532"/>
      <c r="O1" s="532"/>
      <c r="P1" s="532"/>
      <c r="Q1" s="532"/>
      <c r="R1" s="532"/>
      <c r="S1" s="532"/>
      <c r="T1" s="532"/>
      <c r="U1" s="532"/>
      <c r="V1" s="532"/>
      <c r="W1" s="532"/>
      <c r="X1" s="532"/>
      <c r="Y1" s="532"/>
      <c r="Z1" s="532"/>
      <c r="AA1" s="532"/>
      <c r="AB1" s="532"/>
      <c r="AC1" s="532"/>
      <c r="AD1" s="533"/>
      <c r="AE1" s="358" t="s">
        <v>198</v>
      </c>
      <c r="AF1" s="359"/>
      <c r="AG1" s="359"/>
      <c r="AH1" s="360"/>
      <c r="AI1" s="10"/>
      <c r="AJ1" s="10"/>
      <c r="AK1" s="10"/>
      <c r="AL1" s="10"/>
      <c r="AM1" s="10"/>
      <c r="AN1" s="10"/>
    </row>
    <row r="2" spans="1:40" s="3" customFormat="1" ht="27.75" customHeight="1" x14ac:dyDescent="0.25">
      <c r="A2" s="10"/>
      <c r="B2" s="509"/>
      <c r="C2" s="510"/>
      <c r="D2" s="510"/>
      <c r="E2" s="510"/>
      <c r="F2" s="510"/>
      <c r="G2" s="529"/>
      <c r="H2" s="534"/>
      <c r="I2" s="535"/>
      <c r="J2" s="535"/>
      <c r="K2" s="535"/>
      <c r="L2" s="535"/>
      <c r="M2" s="535"/>
      <c r="N2" s="535"/>
      <c r="O2" s="535"/>
      <c r="P2" s="535"/>
      <c r="Q2" s="535"/>
      <c r="R2" s="535"/>
      <c r="S2" s="535"/>
      <c r="T2" s="535"/>
      <c r="U2" s="535"/>
      <c r="V2" s="535"/>
      <c r="W2" s="535"/>
      <c r="X2" s="535"/>
      <c r="Y2" s="535"/>
      <c r="Z2" s="535"/>
      <c r="AA2" s="535"/>
      <c r="AB2" s="535"/>
      <c r="AC2" s="535"/>
      <c r="AD2" s="536"/>
      <c r="AE2" s="361"/>
      <c r="AF2" s="525"/>
      <c r="AG2" s="525"/>
      <c r="AH2" s="363"/>
      <c r="AI2" s="10"/>
      <c r="AJ2" s="10"/>
      <c r="AK2" s="10"/>
      <c r="AL2" s="10"/>
      <c r="AM2" s="10"/>
      <c r="AN2" s="10"/>
    </row>
    <row r="3" spans="1:40" s="3" customFormat="1" ht="27.75" customHeight="1" x14ac:dyDescent="0.25">
      <c r="A3" s="10"/>
      <c r="B3" s="509"/>
      <c r="C3" s="510"/>
      <c r="D3" s="510"/>
      <c r="E3" s="510"/>
      <c r="F3" s="510"/>
      <c r="G3" s="529"/>
      <c r="H3" s="534"/>
      <c r="I3" s="535"/>
      <c r="J3" s="535"/>
      <c r="K3" s="535"/>
      <c r="L3" s="535"/>
      <c r="M3" s="535"/>
      <c r="N3" s="535"/>
      <c r="O3" s="535"/>
      <c r="P3" s="535"/>
      <c r="Q3" s="535"/>
      <c r="R3" s="535"/>
      <c r="S3" s="535"/>
      <c r="T3" s="535"/>
      <c r="U3" s="535"/>
      <c r="V3" s="535"/>
      <c r="W3" s="535"/>
      <c r="X3" s="535"/>
      <c r="Y3" s="535"/>
      <c r="Z3" s="535"/>
      <c r="AA3" s="535"/>
      <c r="AB3" s="535"/>
      <c r="AC3" s="535"/>
      <c r="AD3" s="536"/>
      <c r="AE3" s="361"/>
      <c r="AF3" s="525"/>
      <c r="AG3" s="525"/>
      <c r="AH3" s="363"/>
      <c r="AI3" s="10"/>
      <c r="AJ3" s="10"/>
      <c r="AK3" s="10"/>
      <c r="AL3" s="10"/>
      <c r="AM3" s="10"/>
      <c r="AN3" s="10"/>
    </row>
    <row r="4" spans="1:40" s="3" customFormat="1" ht="27.75" customHeight="1" x14ac:dyDescent="0.25">
      <c r="A4" s="10"/>
      <c r="B4" s="509"/>
      <c r="C4" s="510"/>
      <c r="D4" s="510"/>
      <c r="E4" s="510"/>
      <c r="F4" s="510"/>
      <c r="G4" s="529"/>
      <c r="H4" s="534"/>
      <c r="I4" s="535"/>
      <c r="J4" s="535"/>
      <c r="K4" s="535"/>
      <c r="L4" s="535"/>
      <c r="M4" s="535"/>
      <c r="N4" s="535"/>
      <c r="O4" s="535"/>
      <c r="P4" s="535"/>
      <c r="Q4" s="535"/>
      <c r="R4" s="535"/>
      <c r="S4" s="535"/>
      <c r="T4" s="535"/>
      <c r="U4" s="535"/>
      <c r="V4" s="535"/>
      <c r="W4" s="535"/>
      <c r="X4" s="535"/>
      <c r="Y4" s="535"/>
      <c r="Z4" s="535"/>
      <c r="AA4" s="535"/>
      <c r="AB4" s="535"/>
      <c r="AC4" s="535"/>
      <c r="AD4" s="536"/>
      <c r="AE4" s="364"/>
      <c r="AF4" s="365"/>
      <c r="AG4" s="365"/>
      <c r="AH4" s="366"/>
      <c r="AI4" s="10"/>
      <c r="AJ4" s="10"/>
      <c r="AK4" s="10"/>
      <c r="AL4" s="10"/>
      <c r="AM4" s="10"/>
      <c r="AN4" s="10"/>
    </row>
    <row r="5" spans="1:40" s="3" customFormat="1" ht="27.75" customHeight="1" x14ac:dyDescent="0.25">
      <c r="A5" s="10"/>
      <c r="B5" s="509"/>
      <c r="C5" s="510"/>
      <c r="D5" s="510"/>
      <c r="E5" s="510"/>
      <c r="F5" s="510"/>
      <c r="G5" s="529"/>
      <c r="H5" s="534"/>
      <c r="I5" s="535"/>
      <c r="J5" s="535"/>
      <c r="K5" s="535"/>
      <c r="L5" s="535"/>
      <c r="M5" s="535"/>
      <c r="N5" s="535"/>
      <c r="O5" s="535"/>
      <c r="P5" s="535"/>
      <c r="Q5" s="535"/>
      <c r="R5" s="535"/>
      <c r="S5" s="535"/>
      <c r="T5" s="535"/>
      <c r="U5" s="535"/>
      <c r="V5" s="535"/>
      <c r="W5" s="535"/>
      <c r="X5" s="535"/>
      <c r="Y5" s="535"/>
      <c r="Z5" s="535"/>
      <c r="AA5" s="535"/>
      <c r="AB5" s="535"/>
      <c r="AC5" s="535"/>
      <c r="AD5" s="536"/>
      <c r="AE5" s="367" t="s">
        <v>366</v>
      </c>
      <c r="AF5" s="520"/>
      <c r="AG5" s="520"/>
      <c r="AH5" s="368"/>
      <c r="AI5" s="10"/>
      <c r="AJ5" s="10"/>
      <c r="AK5" s="10"/>
      <c r="AL5" s="10"/>
      <c r="AM5" s="10"/>
      <c r="AN5" s="10"/>
    </row>
    <row r="6" spans="1:40" s="3" customFormat="1" ht="27.75" customHeight="1" x14ac:dyDescent="0.25">
      <c r="A6" s="10"/>
      <c r="B6" s="509"/>
      <c r="C6" s="510"/>
      <c r="D6" s="510"/>
      <c r="E6" s="510"/>
      <c r="F6" s="510"/>
      <c r="G6" s="529"/>
      <c r="H6" s="534"/>
      <c r="I6" s="535"/>
      <c r="J6" s="535"/>
      <c r="K6" s="535"/>
      <c r="L6" s="535"/>
      <c r="M6" s="535"/>
      <c r="N6" s="535"/>
      <c r="O6" s="535"/>
      <c r="P6" s="535"/>
      <c r="Q6" s="535"/>
      <c r="R6" s="535"/>
      <c r="S6" s="535"/>
      <c r="T6" s="535"/>
      <c r="U6" s="535"/>
      <c r="V6" s="535"/>
      <c r="W6" s="535"/>
      <c r="X6" s="535"/>
      <c r="Y6" s="535"/>
      <c r="Z6" s="535"/>
      <c r="AA6" s="535"/>
      <c r="AB6" s="535"/>
      <c r="AC6" s="535"/>
      <c r="AD6" s="536"/>
      <c r="AE6" s="521"/>
      <c r="AF6" s="522"/>
      <c r="AG6" s="522"/>
      <c r="AH6" s="523"/>
      <c r="AI6" s="10"/>
      <c r="AJ6" s="10"/>
      <c r="AK6" s="10"/>
      <c r="AL6" s="10"/>
      <c r="AM6" s="10"/>
      <c r="AN6" s="10"/>
    </row>
    <row r="7" spans="1:40" s="3" customFormat="1" ht="27.75" customHeight="1" x14ac:dyDescent="0.25">
      <c r="A7" s="10"/>
      <c r="B7" s="509"/>
      <c r="C7" s="510"/>
      <c r="D7" s="510"/>
      <c r="E7" s="510"/>
      <c r="F7" s="510"/>
      <c r="G7" s="529"/>
      <c r="H7" s="534"/>
      <c r="I7" s="535"/>
      <c r="J7" s="535"/>
      <c r="K7" s="535"/>
      <c r="L7" s="535"/>
      <c r="M7" s="535"/>
      <c r="N7" s="535"/>
      <c r="O7" s="535"/>
      <c r="P7" s="535"/>
      <c r="Q7" s="535"/>
      <c r="R7" s="535"/>
      <c r="S7" s="535"/>
      <c r="T7" s="535"/>
      <c r="U7" s="535"/>
      <c r="V7" s="535"/>
      <c r="W7" s="535"/>
      <c r="X7" s="535"/>
      <c r="Y7" s="535"/>
      <c r="Z7" s="535"/>
      <c r="AA7" s="535"/>
      <c r="AB7" s="535"/>
      <c r="AC7" s="535"/>
      <c r="AD7" s="536"/>
      <c r="AE7" s="521"/>
      <c r="AF7" s="522"/>
      <c r="AG7" s="522"/>
      <c r="AH7" s="523"/>
      <c r="AI7" s="10"/>
      <c r="AJ7" s="10"/>
      <c r="AK7" s="10"/>
      <c r="AL7" s="10"/>
      <c r="AM7" s="10"/>
      <c r="AN7" s="10"/>
    </row>
    <row r="8" spans="1:40" s="3" customFormat="1" ht="27.75" customHeight="1" x14ac:dyDescent="0.25">
      <c r="A8" s="10"/>
      <c r="B8" s="511"/>
      <c r="C8" s="512"/>
      <c r="D8" s="512"/>
      <c r="E8" s="512"/>
      <c r="F8" s="512"/>
      <c r="G8" s="530"/>
      <c r="H8" s="537"/>
      <c r="I8" s="538"/>
      <c r="J8" s="538"/>
      <c r="K8" s="538"/>
      <c r="L8" s="538"/>
      <c r="M8" s="538"/>
      <c r="N8" s="538"/>
      <c r="O8" s="538"/>
      <c r="P8" s="538"/>
      <c r="Q8" s="538"/>
      <c r="R8" s="538"/>
      <c r="S8" s="538"/>
      <c r="T8" s="538"/>
      <c r="U8" s="538"/>
      <c r="V8" s="538"/>
      <c r="W8" s="538"/>
      <c r="X8" s="538"/>
      <c r="Y8" s="538"/>
      <c r="Z8" s="538"/>
      <c r="AA8" s="538"/>
      <c r="AB8" s="538"/>
      <c r="AC8" s="538"/>
      <c r="AD8" s="539"/>
      <c r="AE8" s="369"/>
      <c r="AF8" s="524"/>
      <c r="AG8" s="524"/>
      <c r="AH8" s="370"/>
      <c r="AI8" s="10"/>
      <c r="AJ8" s="10"/>
      <c r="AK8" s="10"/>
      <c r="AL8" s="10"/>
      <c r="AM8" s="10"/>
      <c r="AN8" s="10"/>
    </row>
    <row r="9" spans="1:40" s="3" customFormat="1" ht="27.75" customHeight="1" thickBot="1" x14ac:dyDescent="0.3">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s="3" customFormat="1" ht="14.25" customHeight="1" x14ac:dyDescent="0.25">
      <c r="A10" s="10"/>
      <c r="B10" s="30"/>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c r="AI10" s="10"/>
      <c r="AJ10" s="10"/>
      <c r="AK10" s="10"/>
      <c r="AL10" s="10"/>
      <c r="AM10" s="10"/>
      <c r="AN10" s="10"/>
    </row>
    <row r="11" spans="1:40" s="3" customFormat="1" ht="27.75" customHeight="1" x14ac:dyDescent="0.55000000000000004">
      <c r="A11" s="10"/>
      <c r="B11" s="555" t="s">
        <v>151</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7"/>
      <c r="AI11" s="10"/>
      <c r="AJ11" s="10"/>
      <c r="AK11" s="10"/>
      <c r="AL11" s="10"/>
      <c r="AM11" s="10"/>
      <c r="AN11" s="10"/>
    </row>
    <row r="12" spans="1:40" s="3" customFormat="1" ht="45" customHeight="1" x14ac:dyDescent="0.25">
      <c r="A12" s="10"/>
      <c r="B12" s="572" t="s">
        <v>166</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4"/>
      <c r="AI12" s="10"/>
      <c r="AJ12" s="10"/>
      <c r="AK12" s="10"/>
      <c r="AL12" s="10"/>
      <c r="AM12" s="10"/>
      <c r="AN12" s="10"/>
    </row>
    <row r="13" spans="1:40" s="3" customFormat="1" ht="27.75" customHeight="1" x14ac:dyDescent="0.25">
      <c r="A13" s="10"/>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3"/>
      <c r="AI13" s="10"/>
      <c r="AJ13" s="10"/>
      <c r="AK13" s="10"/>
      <c r="AL13" s="10"/>
      <c r="AM13" s="10"/>
      <c r="AN13" s="10"/>
    </row>
    <row r="14" spans="1:40" s="3" customFormat="1" ht="27.75" customHeight="1" x14ac:dyDescent="0.25">
      <c r="A14" s="10"/>
      <c r="B14" s="12"/>
      <c r="C14" s="11"/>
      <c r="D14" s="11"/>
      <c r="E14" s="11"/>
      <c r="F14" s="549" t="s">
        <v>1</v>
      </c>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11"/>
      <c r="AF14" s="11"/>
      <c r="AG14" s="11"/>
      <c r="AH14" s="13"/>
      <c r="AI14" s="10"/>
      <c r="AJ14" s="10"/>
      <c r="AK14" s="10"/>
      <c r="AL14" s="10"/>
      <c r="AM14" s="10"/>
      <c r="AN14" s="10"/>
    </row>
    <row r="15" spans="1:40" ht="27.75" customHeight="1" x14ac:dyDescent="0.25">
      <c r="A15" s="10"/>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3"/>
      <c r="AI15" s="10"/>
      <c r="AJ15" s="10"/>
      <c r="AK15" s="10"/>
      <c r="AL15" s="10"/>
      <c r="AM15" s="10"/>
      <c r="AN15" s="10"/>
    </row>
    <row r="16" spans="1:40" ht="27.75" customHeight="1" thickBot="1" x14ac:dyDescent="0.3">
      <c r="A16" s="10"/>
      <c r="B16" s="12"/>
      <c r="C16" s="11"/>
      <c r="D16" s="11"/>
      <c r="E16" s="11"/>
      <c r="F16" s="553" t="s">
        <v>156</v>
      </c>
      <c r="G16" s="553"/>
      <c r="H16" s="553"/>
      <c r="I16" s="553"/>
      <c r="J16" s="553"/>
      <c r="K16" s="553" t="s">
        <v>157</v>
      </c>
      <c r="L16" s="553"/>
      <c r="M16" s="553"/>
      <c r="N16" s="553"/>
      <c r="O16" s="553"/>
      <c r="P16" s="553" t="s">
        <v>158</v>
      </c>
      <c r="Q16" s="553"/>
      <c r="R16" s="553"/>
      <c r="S16" s="553"/>
      <c r="T16" s="553"/>
      <c r="U16" s="553" t="s">
        <v>159</v>
      </c>
      <c r="V16" s="553"/>
      <c r="W16" s="553"/>
      <c r="X16" s="553"/>
      <c r="Y16" s="553"/>
      <c r="Z16" s="553" t="s">
        <v>160</v>
      </c>
      <c r="AA16" s="553"/>
      <c r="AB16" s="553"/>
      <c r="AC16" s="553"/>
      <c r="AD16" s="553"/>
      <c r="AE16" s="11"/>
      <c r="AF16" s="11"/>
      <c r="AG16" s="11"/>
      <c r="AH16" s="13"/>
      <c r="AI16" s="10"/>
      <c r="AJ16" s="10"/>
      <c r="AK16" s="10"/>
      <c r="AL16" s="10"/>
      <c r="AM16" s="10"/>
      <c r="AN16" s="10"/>
    </row>
    <row r="17" spans="1:40" ht="27.75" customHeight="1" x14ac:dyDescent="0.25">
      <c r="A17" s="10"/>
      <c r="B17" s="554" t="s">
        <v>27</v>
      </c>
      <c r="C17" s="26"/>
      <c r="D17" s="11"/>
      <c r="E17" s="11"/>
      <c r="F17" s="80" t="str">
        <f>IF(AND('2.Identificacion_Riesgos'!$J$10=1,'2.Identificacion_Riesgos'!$L$10=1),'2.Identificacion_Riesgos'!A10,"")</f>
        <v/>
      </c>
      <c r="G17" s="81" t="str">
        <f>IF(AND('2.Identificacion_Riesgos'!$J$15=1,'2.Identificacion_Riesgos'!$L$15=1),'2.Identificacion_Riesgos'!$A$15,"")</f>
        <v/>
      </c>
      <c r="H17" s="81" t="str">
        <f>IF(AND('2.Identificacion_Riesgos'!$J$20=1,'2.Identificacion_Riesgos'!$L$20=1),'2.Identificacion_Riesgos'!$A$20,"")</f>
        <v/>
      </c>
      <c r="I17" s="81" t="str">
        <f>IF(AND('2.Identificacion_Riesgos'!$J$25=1,'2.Identificacion_Riesgos'!$L$25=1),'2.Identificacion_Riesgos'!$A$25,"")</f>
        <v/>
      </c>
      <c r="J17" s="82" t="str">
        <f>IF(AND('2.Identificacion_Riesgos'!$J$30=1,'2.Identificacion_Riesgos'!$L$30=1),'2.Identificacion_Riesgos'!$A$30,"")</f>
        <v/>
      </c>
      <c r="K17" s="80" t="str">
        <f>IF(AND('2.Identificacion_Riesgos'!$J$10=1,'2.Identificacion_Riesgos'!$L$10=2),'2.Identificacion_Riesgos'!$A$10,"")</f>
        <v/>
      </c>
      <c r="L17" s="81" t="str">
        <f>IF(AND('2.Identificacion_Riesgos'!$J$15=1,'2.Identificacion_Riesgos'!$L$15=2),'2.Identificacion_Riesgos'!$A$15,"")</f>
        <v/>
      </c>
      <c r="M17" s="81" t="str">
        <f>IF(AND('2.Identificacion_Riesgos'!$J$20=1,'2.Identificacion_Riesgos'!$L$20=2),'2.Identificacion_Riesgos'!$A$20,"")</f>
        <v/>
      </c>
      <c r="N17" s="81" t="str">
        <f>IF(AND('2.Identificacion_Riesgos'!$J$25=1,'2.Identificacion_Riesgos'!$L$25=2),'2.Identificacion_Riesgos'!$A$25,"")</f>
        <v/>
      </c>
      <c r="O17" s="82" t="str">
        <f>IF(AND('2.Identificacion_Riesgos'!$J$30=1,'2.Identificacion_Riesgos'!$L$30=2),'2.Identificacion_Riesgos'!$A$30,"")</f>
        <v/>
      </c>
      <c r="P17" s="85" t="str">
        <f>IF(AND('2.Identificacion_Riesgos'!$J$10=1,'2.Identificacion_Riesgos'!$L$10=3),'2.Identificacion_Riesgos'!$A$10,"")</f>
        <v/>
      </c>
      <c r="Q17" s="86" t="str">
        <f>IF(AND('2.Identificacion_Riesgos'!$J$15=1,'2.Identificacion_Riesgos'!$L$15=3),'2.Identificacion_Riesgos'!$A$15,"")</f>
        <v/>
      </c>
      <c r="R17" s="86" t="str">
        <f>IF(AND('2.Identificacion_Riesgos'!$J$20=1,'2.Identificacion_Riesgos'!$L$20=3),'2.Identificacion_Riesgos'!$A$20,"")</f>
        <v/>
      </c>
      <c r="S17" s="86" t="str">
        <f>IF(AND('2.Identificacion_Riesgos'!$J$25=1,'2.Identificacion_Riesgos'!$L$25=3),'2.Identificacion_Riesgos'!$A$25,"")</f>
        <v/>
      </c>
      <c r="T17" s="87" t="str">
        <f>IF(AND('2.Identificacion_Riesgos'!$J$30=1,'2.Identificacion_Riesgos'!$L$30=3),'2.Identificacion_Riesgos'!$A$30,"")</f>
        <v/>
      </c>
      <c r="U17" s="75" t="str">
        <f>IF(AND('2.Identificacion_Riesgos'!$J$10=1,'2.Identificacion_Riesgos'!$L$10=4),'2.Identificacion_Riesgos'!$A$10,"")</f>
        <v/>
      </c>
      <c r="V17" s="76" t="str">
        <f>IF(AND('2.Identificacion_Riesgos'!$J$15=1,'2.Identificacion_Riesgos'!$L$15=4),'2.Identificacion_Riesgos'!$A$15,"")</f>
        <v/>
      </c>
      <c r="W17" s="76" t="str">
        <f>IF(AND('2.Identificacion_Riesgos'!$J$20=1,'2.Identificacion_Riesgos'!$L$20=4),'2.Identificacion_Riesgos'!$A$20,"")</f>
        <v/>
      </c>
      <c r="X17" s="76" t="str">
        <f>IF(AND('2.Identificacion_Riesgos'!$J$25=1,'2.Identificacion_Riesgos'!$L$25=4),'2.Identificacion_Riesgos'!$A$25,"")</f>
        <v/>
      </c>
      <c r="Y17" s="77" t="str">
        <f>IF(AND('2.Identificacion_Riesgos'!$J$30=1,'2.Identificacion_Riesgos'!$L$55=4),'2.Identificacion_Riesgos'!$A$30,"")</f>
        <v/>
      </c>
      <c r="Z17" s="75" t="str">
        <f>IF(AND('2.Identificacion_Riesgos'!$J$10=1,'2.Identificacion_Riesgos'!$L$10=5),'2.Identificacion_Riesgos'!$A$10,"")</f>
        <v/>
      </c>
      <c r="AA17" s="76" t="str">
        <f>IF(AND('2.Identificacion_Riesgos'!$J$15=1,'2.Identificacion_Riesgos'!$L$15=5),'2.Identificacion_Riesgos'!$A$15,"")</f>
        <v/>
      </c>
      <c r="AB17" s="76" t="str">
        <f>IF(AND('2.Identificacion_Riesgos'!$J$20=1,'2.Identificacion_Riesgos'!$L$20=5),'2.Identificacion_Riesgos'!$A$20,"")</f>
        <v/>
      </c>
      <c r="AC17" s="76" t="str">
        <f>IF(AND('2.Identificacion_Riesgos'!$J$25=1,'2.Identificacion_Riesgos'!$L$25=5),'2.Identificacion_Riesgos'!$A$25,"")</f>
        <v/>
      </c>
      <c r="AD17" s="77" t="str">
        <f>IF(AND('2.Identificacion_Riesgos'!$J$30=1,'2.Identificacion_Riesgos'!$L$30=5),'2.Identificacion_Riesgos'!$A$30,"")</f>
        <v/>
      </c>
      <c r="AE17" s="11"/>
      <c r="AF17" s="11"/>
      <c r="AG17" s="11"/>
      <c r="AH17" s="13"/>
      <c r="AI17" s="10"/>
      <c r="AJ17" s="10"/>
      <c r="AK17" s="10"/>
      <c r="AL17" s="10"/>
      <c r="AM17" s="10"/>
      <c r="AN17" s="10"/>
    </row>
    <row r="18" spans="1:40" ht="27.75" customHeight="1" x14ac:dyDescent="0.25">
      <c r="A18" s="10"/>
      <c r="B18" s="554"/>
      <c r="C18" s="553" t="s">
        <v>161</v>
      </c>
      <c r="D18" s="553"/>
      <c r="E18" s="553"/>
      <c r="F18" s="83" t="str">
        <f>IF(AND('2.Identificacion_Riesgos'!$J$35=1,'2.Identificacion_Riesgos'!$L$35=1),'2.Identificacion_Riesgos'!$A$35,"")</f>
        <v/>
      </c>
      <c r="G18" s="17" t="str">
        <f>IF(AND('2.Identificacion_Riesgos'!$J$40=1,'2.Identificacion_Riesgos'!$L$40=1),'2.Identificacion_Riesgos'!$A$40,"")</f>
        <v/>
      </c>
      <c r="H18" s="18" t="str">
        <f>IF(AND('2.Identificacion_Riesgos'!$J$45=1,'2.Identificacion_Riesgos'!$L$45=1),'2.Identificacion_Riesgos'!$A$45,"")</f>
        <v/>
      </c>
      <c r="I18" s="17" t="str">
        <f>IF(AND('2.Identificacion_Riesgos'!$J$50=1,'2.Identificacion_Riesgos'!$L$50=1),'2.Identificacion_Riesgos'!$A$50,"")</f>
        <v/>
      </c>
      <c r="J18" s="84" t="str">
        <f>IF(AND('2.Identificacion_Riesgos'!$J$55=1,'2.Identificacion_Riesgos'!$L$55=1),'2.Identificacion_Riesgos'!$A$55,"")</f>
        <v/>
      </c>
      <c r="K18" s="83" t="str">
        <f>IF(AND('2.Identificacion_Riesgos'!$J$35=1,'2.Identificacion_Riesgos'!$L$35=2),'2.Identificacion_Riesgos'!$A$35,"")</f>
        <v/>
      </c>
      <c r="L18" s="17" t="str">
        <f>IF(AND('2.Identificacion_Riesgos'!$J$40=1,'2.Identificacion_Riesgos'!$L$40=2),'2.Identificacion_Riesgos'!$A$40,"")</f>
        <v/>
      </c>
      <c r="M18" s="18" t="str">
        <f>IF(AND('2.Identificacion_Riesgos'!$J$45=1,'2.Identificacion_Riesgos'!$L$45=2),'2.Identificacion_Riesgos'!$A$45,"")</f>
        <v/>
      </c>
      <c r="N18" s="17" t="str">
        <f>IF(AND('2.Identificacion_Riesgos'!$J$50=1,'2.Identificacion_Riesgos'!$L$50=2),'2.Identificacion_Riesgos'!$A$50,"")</f>
        <v/>
      </c>
      <c r="O18" s="84" t="str">
        <f>IF(AND('2.Identificacion_Riesgos'!$J$55=1,'2.Identificacion_Riesgos'!$L$55=2),'2.Identificacion_Riesgos'!$A$55,"")</f>
        <v/>
      </c>
      <c r="P18" s="88" t="str">
        <f>IF(AND('2.Identificacion_Riesgos'!$J$35=1,'2.Identificacion_Riesgos'!$L$35=3),'2.Identificacion_Riesgos'!$A$35,"")</f>
        <v/>
      </c>
      <c r="Q18" s="19" t="str">
        <f>IF(AND('2.Identificacion_Riesgos'!$J$40=1,'2.Identificacion_Riesgos'!$L$40=3),'2.Identificacion_Riesgos'!$A$40,"")</f>
        <v/>
      </c>
      <c r="R18" s="20" t="str">
        <f>IF(AND('2.Identificacion_Riesgos'!$J$45=1,'2.Identificacion_Riesgos'!$L$45=3),'2.Identificacion_Riesgos'!$A$45,"")</f>
        <v/>
      </c>
      <c r="S18" s="19" t="str">
        <f>IF(AND('2.Identificacion_Riesgos'!$J$50=1,'2.Identificacion_Riesgos'!$L$50=3),'2.Identificacion_Riesgos'!$A$50,"")</f>
        <v/>
      </c>
      <c r="T18" s="89" t="str">
        <f>IF(AND('2.Identificacion_Riesgos'!$J$55=1,'2.Identificacion_Riesgos'!$L$55=3),'2.Identificacion_Riesgos'!$A$55,"")</f>
        <v/>
      </c>
      <c r="U18" s="78" t="str">
        <f>IF(AND('2.Identificacion_Riesgos'!$J$35=1,'2.Identificacion_Riesgos'!$L$35=4),'2.Identificacion_Riesgos'!$A$35,"")</f>
        <v/>
      </c>
      <c r="V18" s="21" t="str">
        <f>IF(AND('2.Identificacion_Riesgos'!$J$40=1,'2.Identificacion_Riesgos'!$L$40=4),'2.Identificacion_Riesgos'!$A$40,"")</f>
        <v/>
      </c>
      <c r="W18" s="22" t="str">
        <f>IF(AND('2.Identificacion_Riesgos'!$J$45=1,'2.Identificacion_Riesgos'!$L$45=4),'2.Identificacion_Riesgos'!$A$45,"")</f>
        <v/>
      </c>
      <c r="X18" s="21" t="str">
        <f>IF(AND('2.Identificacion_Riesgos'!$J$50=1,'2.Identificacion_Riesgos'!$L$50=4),'2.Identificacion_Riesgos'!$A$50,"")</f>
        <v/>
      </c>
      <c r="Y18" s="79" t="str">
        <f>IF(AND('2.Identificacion_Riesgos'!$J$55=1,'2.Identificacion_Riesgos'!$L$55=4),'2.Identificacion_Riesgos'!$A$55,"")</f>
        <v/>
      </c>
      <c r="Z18" s="78" t="str">
        <f>IF(AND('2.Identificacion_Riesgos'!$J$35=1,'2.Identificacion_Riesgos'!$L$35=5),'2.Identificacion_Riesgos'!$A$35,"")</f>
        <v/>
      </c>
      <c r="AA18" s="21" t="str">
        <f>IF(AND('2.Identificacion_Riesgos'!$J$40=1,'2.Identificacion_Riesgos'!$L$40=5),'2.Identificacion_Riesgos'!$A$40,"")</f>
        <v/>
      </c>
      <c r="AB18" s="22" t="str">
        <f>IF(AND('2.Identificacion_Riesgos'!$J$45=1,'2.Identificacion_Riesgos'!$L$45=5),'2.Identificacion_Riesgos'!$A$45,"")</f>
        <v/>
      </c>
      <c r="AC18" s="21" t="str">
        <f>IF(AND('2.Identificacion_Riesgos'!$J$50=1,'2.Identificacion_Riesgos'!$L$50=5),'2.Identificacion_Riesgos'!$A$50,"")</f>
        <v/>
      </c>
      <c r="AD18" s="79" t="str">
        <f>IF(AND('2.Identificacion_Riesgos'!$J$55=1,'2.Identificacion_Riesgos'!$L$55=5),'2.Identificacion_Riesgos'!$A$55,"")</f>
        <v/>
      </c>
      <c r="AE18" s="11"/>
      <c r="AF18" s="11"/>
      <c r="AG18" s="11"/>
      <c r="AH18" s="13"/>
      <c r="AI18" s="10"/>
      <c r="AJ18" s="10"/>
      <c r="AK18" s="10"/>
      <c r="AL18" s="10"/>
      <c r="AM18" s="10"/>
      <c r="AN18" s="10"/>
    </row>
    <row r="19" spans="1:40" ht="27.75" customHeight="1" thickBot="1" x14ac:dyDescent="0.3">
      <c r="A19" s="10"/>
      <c r="B19" s="554"/>
      <c r="C19" s="27"/>
      <c r="D19" s="27"/>
      <c r="E19" s="27"/>
      <c r="F19" s="550">
        <v>0.04</v>
      </c>
      <c r="G19" s="551"/>
      <c r="H19" s="551"/>
      <c r="I19" s="551"/>
      <c r="J19" s="552"/>
      <c r="K19" s="550">
        <v>0.16</v>
      </c>
      <c r="L19" s="551"/>
      <c r="M19" s="551"/>
      <c r="N19" s="551"/>
      <c r="O19" s="552"/>
      <c r="P19" s="546">
        <v>0.32</v>
      </c>
      <c r="Q19" s="547"/>
      <c r="R19" s="547"/>
      <c r="S19" s="547"/>
      <c r="T19" s="548"/>
      <c r="U19" s="543">
        <v>0.6</v>
      </c>
      <c r="V19" s="544"/>
      <c r="W19" s="544"/>
      <c r="X19" s="544"/>
      <c r="Y19" s="545"/>
      <c r="Z19" s="543">
        <v>0.68</v>
      </c>
      <c r="AA19" s="544"/>
      <c r="AB19" s="544"/>
      <c r="AC19" s="544"/>
      <c r="AD19" s="545"/>
      <c r="AE19" s="11"/>
      <c r="AF19" s="11"/>
      <c r="AG19" s="11"/>
      <c r="AH19" s="13"/>
      <c r="AI19" s="10"/>
      <c r="AJ19" s="10"/>
      <c r="AK19" s="10"/>
      <c r="AL19" s="10"/>
      <c r="AM19" s="10"/>
      <c r="AN19" s="10"/>
    </row>
    <row r="20" spans="1:40" ht="27.75" customHeight="1" x14ac:dyDescent="0.25">
      <c r="A20" s="10"/>
      <c r="B20" s="554"/>
      <c r="C20" s="27"/>
      <c r="D20" s="27"/>
      <c r="E20" s="27"/>
      <c r="F20" s="80" t="str">
        <f>IF(AND('2.Identificacion_Riesgos'!$J$10=2,'2.Identificacion_Riesgos'!$L$10=1),'2.Identificacion_Riesgos'!$A$10,"")</f>
        <v/>
      </c>
      <c r="G20" s="81" t="str">
        <f>IF(AND('2.Identificacion_Riesgos'!$J$15=2,'2.Identificacion_Riesgos'!$L$15=1),'2.Identificacion_Riesgos'!$A$15,"")</f>
        <v/>
      </c>
      <c r="H20" s="81" t="str">
        <f>IF(AND('2.Identificacion_Riesgos'!$J$20=2,'2.Identificacion_Riesgos'!$L$20=1),'2.Identificacion_Riesgos'!$A$20,"")</f>
        <v/>
      </c>
      <c r="I20" s="81" t="str">
        <f>IF(AND('2.Identificacion_Riesgos'!$J$25=2,'2.Identificacion_Riesgos'!$L$25=1),'2.Identificacion_Riesgos'!$A$25,"")</f>
        <v/>
      </c>
      <c r="J20" s="82" t="str">
        <f>IF(AND('2.Identificacion_Riesgos'!$J$30=2,'2.Identificacion_Riesgos'!$L$30=1),'2.Identificacion_Riesgos'!$A$30,"")</f>
        <v/>
      </c>
      <c r="K20" s="80" t="str">
        <f>IF(AND('2.Identificacion_Riesgos'!$J$10=2,'2.Identificacion_Riesgos'!$L$10=2),'2.Identificacion_Riesgos'!$A$10,"")</f>
        <v/>
      </c>
      <c r="L20" s="81" t="str">
        <f>IF(AND('2.Identificacion_Riesgos'!$J$15=2,'2.Identificacion_Riesgos'!$L$15=2),'2.Identificacion_Riesgos'!$A$15,"")</f>
        <v/>
      </c>
      <c r="M20" s="81" t="str">
        <f>IF(AND('2.Identificacion_Riesgos'!$J$20=2,'2.Identificacion_Riesgos'!$L$20=2),'2.Identificacion_Riesgos'!$A$20,"")</f>
        <v/>
      </c>
      <c r="N20" s="81" t="str">
        <f>IF(AND('2.Identificacion_Riesgos'!$J$25=2,'2.Identificacion_Riesgos'!$L$25=2),'2.Identificacion_Riesgos'!$A$25,"")</f>
        <v/>
      </c>
      <c r="O20" s="82" t="str">
        <f>IF(AND('2.Identificacion_Riesgos'!$J$30=2,'2.Identificacion_Riesgos'!$L$30=2),'2.Identificacion_Riesgos'!$A$30,"")</f>
        <v/>
      </c>
      <c r="P20" s="85" t="str">
        <f>IF(AND('2.Identificacion_Riesgos'!$J$10=2,'2.Identificacion_Riesgos'!$L$10=3),'2.Identificacion_Riesgos'!$A$10,"")</f>
        <v/>
      </c>
      <c r="Q20" s="86" t="str">
        <f>IF(AND('2.Identificacion_Riesgos'!$J$15=2,'2.Identificacion_Riesgos'!$L$15=3),'2.Identificacion_Riesgos'!$A$15,"")</f>
        <v/>
      </c>
      <c r="R20" s="86" t="str">
        <f>IF(AND('2.Identificacion_Riesgos'!$J$20=2,'2.Identificacion_Riesgos'!$L$20=3),'2.Identificacion_Riesgos'!$A$20,"")</f>
        <v/>
      </c>
      <c r="S20" s="86" t="str">
        <f>IF(AND('2.Identificacion_Riesgos'!$J$25=2,'2.Identificacion_Riesgos'!$L$25=3),'2.Identificacion_Riesgos'!$A$25,"")</f>
        <v/>
      </c>
      <c r="T20" s="87" t="str">
        <f>IF(AND('2.Identificacion_Riesgos'!$J$30=2,'2.Identificacion_Riesgos'!$L$30=3),'2.Identificacion_Riesgos'!$A$30,"")</f>
        <v/>
      </c>
      <c r="U20" s="75" t="str">
        <f>IF(AND('2.Identificacion_Riesgos'!$J$10=2,'2.Identificacion_Riesgos'!$L$10=4),'2.Identificacion_Riesgos'!$A$10,"")</f>
        <v/>
      </c>
      <c r="V20" s="76" t="str">
        <f>IF(AND('2.Identificacion_Riesgos'!$J$15=2,'2.Identificacion_Riesgos'!$L$15=4),'2.Identificacion_Riesgos'!$A$15,"")</f>
        <v/>
      </c>
      <c r="W20" s="76" t="str">
        <f>IF(AND('2.Identificacion_Riesgos'!$J$20=2,'2.Identificacion_Riesgos'!$L$20=4),'2.Identificacion_Riesgos'!$A$20,"")</f>
        <v/>
      </c>
      <c r="X20" s="76" t="str">
        <f>IF(AND('2.Identificacion_Riesgos'!$J$25=2,'2.Identificacion_Riesgos'!$L$25=4),'2.Identificacion_Riesgos'!$A$25,"")</f>
        <v/>
      </c>
      <c r="Y20" s="77" t="str">
        <f>IF(AND('2.Identificacion_Riesgos'!$J$30=2,'2.Identificacion_Riesgos'!$L$30=4),'2.Identificacion_Riesgos'!$A$30,"")</f>
        <v/>
      </c>
      <c r="Z20" s="70" t="str">
        <f>IF(AND('2.Identificacion_Riesgos'!$J$10=2,'2.Identificacion_Riesgos'!$L$10=5),'2.Identificacion_Riesgos'!$A$10,"")</f>
        <v/>
      </c>
      <c r="AA20" s="71" t="str">
        <f>IF(AND('2.Identificacion_Riesgos'!$J$15=2,'2.Identificacion_Riesgos'!$L$15=5),'2.Identificacion_Riesgos'!$A$15,"")</f>
        <v/>
      </c>
      <c r="AB20" s="71" t="str">
        <f>IF(AND('2.Identificacion_Riesgos'!$J$20=2,'2.Identificacion_Riesgos'!$L$20=5),'2.Identificacion_Riesgos'!$A$20,"")</f>
        <v/>
      </c>
      <c r="AC20" s="71" t="str">
        <f>IF(AND('2.Identificacion_Riesgos'!$J$25=2,'2.Identificacion_Riesgos'!$L$25=5),'2.Identificacion_Riesgos'!$A$25,"")</f>
        <v/>
      </c>
      <c r="AD20" s="72" t="str">
        <f>IF(AND('2.Identificacion_Riesgos'!$J$30=2,'2.Identificacion_Riesgos'!$L$30=5),'2.Identificacion_Riesgos'!$A$30,"")</f>
        <v/>
      </c>
      <c r="AE20" s="11"/>
      <c r="AF20" s="11"/>
      <c r="AG20" s="11"/>
      <c r="AH20" s="13"/>
      <c r="AI20" s="10"/>
      <c r="AJ20" s="10"/>
      <c r="AK20" s="10"/>
      <c r="AL20" s="10"/>
      <c r="AM20" s="10"/>
      <c r="AN20" s="10"/>
    </row>
    <row r="21" spans="1:40" ht="27.75" customHeight="1" x14ac:dyDescent="0.25">
      <c r="A21" s="10"/>
      <c r="B21" s="554"/>
      <c r="C21" s="553" t="s">
        <v>162</v>
      </c>
      <c r="D21" s="553"/>
      <c r="E21" s="553"/>
      <c r="F21" s="83" t="str">
        <f>IF(AND('2.Identificacion_Riesgos'!$J$35=2,'2.Identificacion_Riesgos'!$L$35=1),'2.Identificacion_Riesgos'!$A$35,"")</f>
        <v/>
      </c>
      <c r="G21" s="17" t="str">
        <f>IF(AND('2.Identificacion_Riesgos'!$J$40=2,'2.Identificacion_Riesgos'!$L$40=1),'2.Identificacion_Riesgos'!$A$40,"")</f>
        <v/>
      </c>
      <c r="H21" s="18" t="str">
        <f>IF(AND('2.Identificacion_Riesgos'!$J$45=2,'2.Identificacion_Riesgos'!$L$45=1),'2.Identificacion_Riesgos'!$A$45,"")</f>
        <v/>
      </c>
      <c r="I21" s="17" t="str">
        <f>IF(AND('2.Identificacion_Riesgos'!$J$50=2,'2.Identificacion_Riesgos'!$L$50=1),'2.Identificacion_Riesgos'!$A$50,"")</f>
        <v/>
      </c>
      <c r="J21" s="84" t="str">
        <f>IF(AND('2.Identificacion_Riesgos'!$J$55=2,'2.Identificacion_Riesgos'!$L$55=1),'2.Identificacion_Riesgos'!$A$55,"")</f>
        <v/>
      </c>
      <c r="K21" s="83" t="str">
        <f>IF(AND('2.Identificacion_Riesgos'!$J$35=2,'2.Identificacion_Riesgos'!$L$35=2),'2.Identificacion_Riesgos'!$A$35,"")</f>
        <v/>
      </c>
      <c r="L21" s="17" t="str">
        <f>IF(AND('2.Identificacion_Riesgos'!$J$40=2,'2.Identificacion_Riesgos'!$L$40=2),'2.Identificacion_Riesgos'!$A$40,"")</f>
        <v/>
      </c>
      <c r="M21" s="18" t="str">
        <f>IF(AND('2.Identificacion_Riesgos'!$J$45=2,'2.Identificacion_Riesgos'!$L$45=2),'2.Identificacion_Riesgos'!$A$45,"")</f>
        <v/>
      </c>
      <c r="N21" s="17" t="str">
        <f>IF(AND('2.Identificacion_Riesgos'!$J$50=2,'2.Identificacion_Riesgos'!$L$50=2),'2.Identificacion_Riesgos'!$A$50,"")</f>
        <v/>
      </c>
      <c r="O21" s="84" t="str">
        <f>IF(AND('2.Identificacion_Riesgos'!$J$55=2,'2.Identificacion_Riesgos'!$L$55=2),'2.Identificacion_Riesgos'!$A$55,"")</f>
        <v/>
      </c>
      <c r="P21" s="88" t="str">
        <f>IF(AND('2.Identificacion_Riesgos'!$J$35=2,'2.Identificacion_Riesgos'!$L$35=3),'2.Identificacion_Riesgos'!$A$35,"")</f>
        <v/>
      </c>
      <c r="Q21" s="19" t="str">
        <f>IF(AND('2.Identificacion_Riesgos'!$J$40=2,'2.Identificacion_Riesgos'!$L$40=3),'2.Identificacion_Riesgos'!$A$40,"")</f>
        <v/>
      </c>
      <c r="R21" s="20" t="str">
        <f>IF(AND('2.Identificacion_Riesgos'!$J$45=2,'2.Identificacion_Riesgos'!$L$45=3),'2.Identificacion_Riesgos'!$A$45,"")</f>
        <v/>
      </c>
      <c r="S21" s="19" t="str">
        <f>IF(AND('2.Identificacion_Riesgos'!$J$50=2,'2.Identificacion_Riesgos'!$L$50=3),'2.Identificacion_Riesgos'!$A$50,"")</f>
        <v/>
      </c>
      <c r="T21" s="89" t="str">
        <f>IF(AND('2.Identificacion_Riesgos'!$J$55=2,'2.Identificacion_Riesgos'!$L$55=3),'2.Identificacion_Riesgos'!$A$55,"")</f>
        <v/>
      </c>
      <c r="U21" s="78" t="str">
        <f>IF(AND('2.Identificacion_Riesgos'!$J$35=2,'2.Identificacion_Riesgos'!$L$35=4),'2.Identificacion_Riesgos'!$A$35,"")</f>
        <v/>
      </c>
      <c r="V21" s="21" t="str">
        <f>IF(AND('2.Identificacion_Riesgos'!$J$40=2,'2.Identificacion_Riesgos'!$L$40=4),'2.Identificacion_Riesgos'!$A$40,"")</f>
        <v/>
      </c>
      <c r="W21" s="22" t="str">
        <f>IF(AND('2.Identificacion_Riesgos'!$J$45=2,'2.Identificacion_Riesgos'!$L$45=4),'2.Identificacion_Riesgos'!$A$45,"")</f>
        <v/>
      </c>
      <c r="X21" s="21" t="str">
        <f>IF(AND('2.Identificacion_Riesgos'!$J$50=2,'2.Identificacion_Riesgos'!$L$50=4),'2.Identificacion_Riesgos'!$A$50,"")</f>
        <v/>
      </c>
      <c r="Y21" s="79" t="str">
        <f>IF(AND('2.Identificacion_Riesgos'!$J$55=2,'2.Identificacion_Riesgos'!$L$55=4),'2.Identificacion_Riesgos'!$A$55,"")</f>
        <v/>
      </c>
      <c r="Z21" s="73" t="str">
        <f>IF(AND('2.Identificacion_Riesgos'!$J$35=2,'2.Identificacion_Riesgos'!$L$35=5),'2.Identificacion_Riesgos'!$A$35,"")</f>
        <v/>
      </c>
      <c r="AA21" s="23" t="str">
        <f>IF(AND('2.Identificacion_Riesgos'!$J$40=2,'2.Identificacion_Riesgos'!$L$40=5),'2.Identificacion_Riesgos'!$A$40,"")</f>
        <v/>
      </c>
      <c r="AB21" s="24" t="str">
        <f>IF(AND('2.Identificacion_Riesgos'!$J$45=2,'2.Identificacion_Riesgos'!$L$45=5),'2.Identificacion_Riesgos'!$A$45,"")</f>
        <v/>
      </c>
      <c r="AC21" s="23" t="str">
        <f>IF(AND('2.Identificacion_Riesgos'!$J$50=2,'2.Identificacion_Riesgos'!$L$50=5),'2.Identificacion_Riesgos'!$A$50,"")</f>
        <v/>
      </c>
      <c r="AD21" s="74" t="str">
        <f>IF(AND('2.Identificacion_Riesgos'!$J$55=2,'2.Identificacion_Riesgos'!$L$55=5),'2.Identificacion_Riesgos'!$A$55,"")</f>
        <v/>
      </c>
      <c r="AE21" s="11"/>
      <c r="AF21" s="11"/>
      <c r="AG21" s="11"/>
      <c r="AH21" s="13"/>
      <c r="AI21" s="10"/>
      <c r="AJ21" s="10"/>
      <c r="AK21" s="10"/>
      <c r="AL21" s="10"/>
      <c r="AM21" s="10"/>
      <c r="AN21" s="10"/>
    </row>
    <row r="22" spans="1:40" ht="27.75" customHeight="1" thickBot="1" x14ac:dyDescent="0.3">
      <c r="A22" s="10"/>
      <c r="B22" s="554"/>
      <c r="C22" s="27"/>
      <c r="D22" s="27"/>
      <c r="E22" s="27"/>
      <c r="F22" s="550">
        <v>0.08</v>
      </c>
      <c r="G22" s="551"/>
      <c r="H22" s="551"/>
      <c r="I22" s="551"/>
      <c r="J22" s="552"/>
      <c r="K22" s="550">
        <v>0.2</v>
      </c>
      <c r="L22" s="551"/>
      <c r="M22" s="551"/>
      <c r="N22" s="551"/>
      <c r="O22" s="552"/>
      <c r="P22" s="546">
        <v>0.36</v>
      </c>
      <c r="Q22" s="547"/>
      <c r="R22" s="547"/>
      <c r="S22" s="547"/>
      <c r="T22" s="548"/>
      <c r="U22" s="543">
        <v>0.64</v>
      </c>
      <c r="V22" s="544"/>
      <c r="W22" s="544"/>
      <c r="X22" s="544"/>
      <c r="Y22" s="545"/>
      <c r="Z22" s="540">
        <v>0.88</v>
      </c>
      <c r="AA22" s="541"/>
      <c r="AB22" s="541"/>
      <c r="AC22" s="541"/>
      <c r="AD22" s="542"/>
      <c r="AE22" s="11"/>
      <c r="AF22" s="11"/>
      <c r="AG22" s="11"/>
      <c r="AH22" s="13"/>
      <c r="AI22" s="10"/>
      <c r="AJ22" s="10"/>
      <c r="AK22" s="10"/>
      <c r="AL22" s="10"/>
      <c r="AM22" s="10"/>
      <c r="AN22" s="10"/>
    </row>
    <row r="23" spans="1:40" ht="27.75" customHeight="1" x14ac:dyDescent="0.25">
      <c r="A23" s="10"/>
      <c r="B23" s="554"/>
      <c r="C23" s="27"/>
      <c r="D23" s="27"/>
      <c r="E23" s="27"/>
      <c r="F23" s="80" t="str">
        <f>IF(AND('2.Identificacion_Riesgos'!$J$10=3,'2.Identificacion_Riesgos'!$L$10=1),'2.Identificacion_Riesgos'!$A$10,"")</f>
        <v/>
      </c>
      <c r="G23" s="81" t="str">
        <f>IF(AND('2.Identificacion_Riesgos'!$J$15=3,'2.Identificacion_Riesgos'!$L$15=1),'2.Identificacion_Riesgos'!$A$15,"")</f>
        <v/>
      </c>
      <c r="H23" s="81" t="str">
        <f>IF(AND('2.Identificacion_Riesgos'!$J$20=3,'2.Identificacion_Riesgos'!$L$20=1),'2.Identificacion_Riesgos'!$A$20,"")</f>
        <v/>
      </c>
      <c r="I23" s="81" t="str">
        <f>IF(AND('2.Identificacion_Riesgos'!$J$25=3,'2.Identificacion_Riesgos'!$L$25=1),'2.Identificacion_Riesgos'!$A$25,"")</f>
        <v/>
      </c>
      <c r="J23" s="82" t="str">
        <f>IF(AND('2.Identificacion_Riesgos'!$J$30=3,'2.Identificacion_Riesgos'!$L$30=1),'2.Identificacion_Riesgos'!$A$30,"")</f>
        <v/>
      </c>
      <c r="K23" s="85" t="str">
        <f>IF(AND('2.Identificacion_Riesgos'!$J$10=3,'2.Identificacion_Riesgos'!$L$10=2),'2.Identificacion_Riesgos'!$A$10,"")</f>
        <v/>
      </c>
      <c r="L23" s="86" t="str">
        <f>IF(AND('2.Identificacion_Riesgos'!$J$15=3,'2.Identificacion_Riesgos'!$L$15=2),'2.Identificacion_Riesgos'!$A$15,"")</f>
        <v/>
      </c>
      <c r="M23" s="86" t="str">
        <f>IF(AND('2.Identificacion_Riesgos'!$J$20=3,'2.Identificacion_Riesgos'!$L$20=2),'2.Identificacion_Riesgos'!$A$20,"")</f>
        <v/>
      </c>
      <c r="N23" s="86" t="str">
        <f>IF(AND('2.Identificacion_Riesgos'!$J$25=3,'2.Identificacion_Riesgos'!$L$25=2),'2.Identificacion_Riesgos'!$A$25,"")</f>
        <v/>
      </c>
      <c r="O23" s="87" t="str">
        <f>IF(AND('2.Identificacion_Riesgos'!$J$30=3,'2.Identificacion_Riesgos'!$L$30=2),'2.Identificacion_Riesgos'!$A$30,"")</f>
        <v/>
      </c>
      <c r="P23" s="75" t="str">
        <f>IF(AND('2.Identificacion_Riesgos'!$J$10=3,'2.Identificacion_Riesgos'!$L$10=3),'2.Identificacion_Riesgos'!$A$10,"")</f>
        <v/>
      </c>
      <c r="Q23" s="76" t="str">
        <f>IF(AND('2.Identificacion_Riesgos'!$J$15=3,'2.Identificacion_Riesgos'!$L$15=3),'2.Identificacion_Riesgos'!$A$15,"")</f>
        <v/>
      </c>
      <c r="R23" s="76" t="str">
        <f>IF(AND('2.Identificacion_Riesgos'!$J$20=3,'2.Identificacion_Riesgos'!$L$20=3),'2.Identificacion_Riesgos'!$A$20,"")</f>
        <v>R3</v>
      </c>
      <c r="S23" s="76" t="str">
        <f>IF(AND('2.Identificacion_Riesgos'!$J$25=3,'2.Identificacion_Riesgos'!$L$25=3),'2.Identificacion_Riesgos'!$A$25,"")</f>
        <v/>
      </c>
      <c r="T23" s="77" t="str">
        <f>IF(AND('2.Identificacion_Riesgos'!$J$30=3,'2.Identificacion_Riesgos'!$L$30=3),'2.Identificacion_Riesgos'!$A$30,"")</f>
        <v/>
      </c>
      <c r="U23" s="70" t="str">
        <f>IF(AND('2.Identificacion_Riesgos'!$J$10=3,'2.Identificacion_Riesgos'!$L$10=4),'2.Identificacion_Riesgos'!$A$10,"")</f>
        <v>R1</v>
      </c>
      <c r="V23" s="71" t="str">
        <f>IF(AND('2.Identificacion_Riesgos'!$J$15=3,'2.Identificacion_Riesgos'!$L$15=4),'2.Identificacion_Riesgos'!$A$15,"")</f>
        <v/>
      </c>
      <c r="W23" s="71" t="str">
        <f>IF(AND('2.Identificacion_Riesgos'!$J$20=3,'2.Identificacion_Riesgos'!$L$20=4),'2.Identificacion_Riesgos'!$A$20,"")</f>
        <v/>
      </c>
      <c r="X23" s="71" t="str">
        <f>IF(AND('2.Identificacion_Riesgos'!$J$25=3,'2.Identificacion_Riesgos'!$L$25=4),'2.Identificacion_Riesgos'!$A$25,"")</f>
        <v/>
      </c>
      <c r="Y23" s="72" t="str">
        <f>IF(AND('2.Identificacion_Riesgos'!$J$30=3,'2.Identificacion_Riesgos'!$L$30=4),'2.Identificacion_Riesgos'!$A$30,"")</f>
        <v/>
      </c>
      <c r="Z23" s="70" t="str">
        <f>IF(AND('2.Identificacion_Riesgos'!$J$10=3,'2.Identificacion_Riesgos'!$L$10=5),'2.Identificacion_Riesgos'!$A$10,"")</f>
        <v/>
      </c>
      <c r="AA23" s="71" t="str">
        <f>IF(AND('2.Identificacion_Riesgos'!$J$15=3,'2.Identificacion_Riesgos'!$L$15=5),'2.Identificacion_Riesgos'!$A$15,"")</f>
        <v/>
      </c>
      <c r="AB23" s="71" t="str">
        <f>IF(AND('2.Identificacion_Riesgos'!$J$20=3,'2.Identificacion_Riesgos'!$L$20=5),'2.Identificacion_Riesgos'!$A$20,"")</f>
        <v/>
      </c>
      <c r="AC23" s="71" t="str">
        <f>IF(AND('2.Identificacion_Riesgos'!$J$25=3,'2.Identificacion_Riesgos'!$L$25=5),'2.Identificacion_Riesgos'!$A$25,"")</f>
        <v/>
      </c>
      <c r="AD23" s="72" t="str">
        <f>IF(AND('2.Identificacion_Riesgos'!$J$30=3,'2.Identificacion_Riesgos'!$L$30=5),'2.Identificacion_Riesgos'!$A$30,"")</f>
        <v/>
      </c>
      <c r="AE23" s="11"/>
      <c r="AF23" s="11"/>
      <c r="AG23" s="11"/>
      <c r="AH23" s="13"/>
      <c r="AI23" s="10"/>
      <c r="AJ23" s="10"/>
      <c r="AK23" s="10"/>
      <c r="AL23" s="10"/>
      <c r="AM23" s="10"/>
      <c r="AN23" s="10"/>
    </row>
    <row r="24" spans="1:40" ht="27.75" customHeight="1" x14ac:dyDescent="0.25">
      <c r="A24" s="10"/>
      <c r="B24" s="554"/>
      <c r="C24" s="553" t="s">
        <v>163</v>
      </c>
      <c r="D24" s="553"/>
      <c r="E24" s="553"/>
      <c r="F24" s="83" t="str">
        <f>IF(AND('2.Identificacion_Riesgos'!$J$35=3,'2.Identificacion_Riesgos'!$L$35=1),'2.Identificacion_Riesgos'!$A$35,"")</f>
        <v/>
      </c>
      <c r="G24" s="17" t="str">
        <f>IF(AND('2.Identificacion_Riesgos'!$J$40=3,'2.Identificacion_Riesgos'!$L$40=1),'2.Identificacion_Riesgos'!$A$40,"")</f>
        <v/>
      </c>
      <c r="H24" s="18" t="str">
        <f>IF(AND('2.Identificacion_Riesgos'!$J$45=3,'2.Identificacion_Riesgos'!$L$45=1),'2.Identificacion_Riesgos'!$A$45,"")</f>
        <v/>
      </c>
      <c r="I24" s="17" t="str">
        <f>IF(AND('2.Identificacion_Riesgos'!$J$50=3,'2.Identificacion_Riesgos'!$L$50=1),'2.Identificacion_Riesgos'!$A$50,"")</f>
        <v/>
      </c>
      <c r="J24" s="84" t="str">
        <f>IF(AND('2.Identificacion_Riesgos'!$J$55=3,'2.Identificacion_Riesgos'!$L$55=1),'2.Identificacion_Riesgos'!$A$55,"")</f>
        <v/>
      </c>
      <c r="K24" s="88" t="str">
        <f>IF(AND('2.Identificacion_Riesgos'!$J$35=3,'2.Identificacion_Riesgos'!$L$35=2),'2.Identificacion_Riesgos'!$A$35,"")</f>
        <v/>
      </c>
      <c r="L24" s="19" t="str">
        <f>IF(AND('2.Identificacion_Riesgos'!$J$40=3,'2.Identificacion_Riesgos'!$L$40=2),'2.Identificacion_Riesgos'!$A$40,"")</f>
        <v/>
      </c>
      <c r="M24" s="20" t="str">
        <f>IF(AND('2.Identificacion_Riesgos'!$J$45=3,'2.Identificacion_Riesgos'!$L$45=2),'2.Identificacion_Riesgos'!$A$45,"")</f>
        <v/>
      </c>
      <c r="N24" s="19" t="str">
        <f>IF(AND('2.Identificacion_Riesgos'!$J$50=3,'2.Identificacion_Riesgos'!$L$50=2),'2.Identificacion_Riesgos'!$A$50,"")</f>
        <v/>
      </c>
      <c r="O24" s="89" t="str">
        <f>IF(AND('2.Identificacion_Riesgos'!$J$55=3,'2.Identificacion_Riesgos'!$L$55=2),'2.Identificacion_Riesgos'!$A$55,"")</f>
        <v/>
      </c>
      <c r="P24" s="78" t="str">
        <f>IF(AND('2.Identificacion_Riesgos'!$J$35=3,'2.Identificacion_Riesgos'!$L$35=3),'2.Identificacion_Riesgos'!$A$35,"")</f>
        <v/>
      </c>
      <c r="Q24" s="21" t="str">
        <f>IF(AND('2.Identificacion_Riesgos'!$J$40=3,'2.Identificacion_Riesgos'!$L$40=3),'2.Identificacion_Riesgos'!$A$40,"")</f>
        <v/>
      </c>
      <c r="R24" s="22" t="str">
        <f>IF(AND('2.Identificacion_Riesgos'!$J$45=3,'2.Identificacion_Riesgos'!$L$45=3),'2.Identificacion_Riesgos'!$A$45,"")</f>
        <v/>
      </c>
      <c r="S24" s="21" t="str">
        <f>IF(AND('2.Identificacion_Riesgos'!$J$50=3,'2.Identificacion_Riesgos'!$L$50=3),'2.Identificacion_Riesgos'!$A$50,"")</f>
        <v/>
      </c>
      <c r="T24" s="79" t="str">
        <f>IF(AND('2.Identificacion_Riesgos'!$J$55=3,'2.Identificacion_Riesgos'!$L$55=3),'2.Identificacion_Riesgos'!$A$55,"")</f>
        <v/>
      </c>
      <c r="U24" s="73" t="str">
        <f>IF(AND('2.Identificacion_Riesgos'!$J$35=3,'2.Identificacion_Riesgos'!$L$35=4),'2.Identificacion_Riesgos'!$A$35,"")</f>
        <v/>
      </c>
      <c r="V24" s="23" t="str">
        <f>IF(AND('2.Identificacion_Riesgos'!$J$40=3,'2.Identificacion_Riesgos'!$L$40=4),'2.Identificacion_Riesgos'!$A$40,"")</f>
        <v/>
      </c>
      <c r="W24" s="24" t="str">
        <f>IF(AND('2.Identificacion_Riesgos'!$J$45=3,'2.Identificacion_Riesgos'!$L$45=4),'2.Identificacion_Riesgos'!$A$45,"")</f>
        <v/>
      </c>
      <c r="X24" s="23" t="str">
        <f>IF(AND('2.Identificacion_Riesgos'!$J$50=3,'2.Identificacion_Riesgos'!$L$50=4),'2.Identificacion_Riesgos'!$A$50,"")</f>
        <v/>
      </c>
      <c r="Y24" s="74" t="str">
        <f>IF(AND('2.Identificacion_Riesgos'!$J$55=3,'2.Identificacion_Riesgos'!$L$55=4),'2.Identificacion_Riesgos'!$A$55,"")</f>
        <v/>
      </c>
      <c r="Z24" s="73" t="str">
        <f>IF(AND('2.Identificacion_Riesgos'!$J$35=3,'2.Identificacion_Riesgos'!$L$35=5),'2.Identificacion_Riesgos'!$A$35,"")</f>
        <v/>
      </c>
      <c r="AA24" s="23" t="str">
        <f>IF(AND('2.Identificacion_Riesgos'!$J$40=3,'2.Identificacion_Riesgos'!$L$40=5),'2.Identificacion_Riesgos'!$A$40,"")</f>
        <v/>
      </c>
      <c r="AB24" s="24" t="str">
        <f>IF(AND('2.Identificacion_Riesgos'!$J$45=3,'2.Identificacion_Riesgos'!$L$45=5),'2.Identificacion_Riesgos'!$A$45,"")</f>
        <v/>
      </c>
      <c r="AC24" s="23" t="str">
        <f>IF(AND('2.Identificacion_Riesgos'!$J$50=3,'2.Identificacion_Riesgos'!$L$50=5),'2.Identificacion_Riesgos'!$A$50,"")</f>
        <v/>
      </c>
      <c r="AD24" s="74" t="str">
        <f>IF(AND('2.Identificacion_Riesgos'!$J$55=3,'2.Identificacion_Riesgos'!$L$55=5),'2.Identificacion_Riesgos'!$A$55,"")</f>
        <v/>
      </c>
      <c r="AE24" s="11"/>
      <c r="AF24" s="11"/>
      <c r="AG24" s="11"/>
      <c r="AH24" s="13"/>
      <c r="AI24" s="10"/>
      <c r="AJ24" s="10"/>
      <c r="AK24" s="10"/>
      <c r="AL24" s="10"/>
      <c r="AM24" s="10"/>
      <c r="AN24" s="10"/>
    </row>
    <row r="25" spans="1:40" ht="27.75" customHeight="1" thickBot="1" x14ac:dyDescent="0.3">
      <c r="A25" s="10"/>
      <c r="B25" s="554"/>
      <c r="C25" s="27"/>
      <c r="D25" s="27"/>
      <c r="E25" s="27"/>
      <c r="F25" s="550">
        <v>0.12</v>
      </c>
      <c r="G25" s="551"/>
      <c r="H25" s="551"/>
      <c r="I25" s="551"/>
      <c r="J25" s="552"/>
      <c r="K25" s="546">
        <v>0.28000000000000003</v>
      </c>
      <c r="L25" s="547"/>
      <c r="M25" s="547"/>
      <c r="N25" s="547"/>
      <c r="O25" s="548"/>
      <c r="P25" s="543">
        <v>0.52</v>
      </c>
      <c r="Q25" s="544"/>
      <c r="R25" s="544"/>
      <c r="S25" s="544"/>
      <c r="T25" s="545"/>
      <c r="U25" s="540">
        <v>0.76</v>
      </c>
      <c r="V25" s="541"/>
      <c r="W25" s="541"/>
      <c r="X25" s="541"/>
      <c r="Y25" s="542"/>
      <c r="Z25" s="540">
        <v>0.92</v>
      </c>
      <c r="AA25" s="541"/>
      <c r="AB25" s="541"/>
      <c r="AC25" s="541"/>
      <c r="AD25" s="542"/>
      <c r="AE25" s="11"/>
      <c r="AF25" s="11"/>
      <c r="AG25" s="11"/>
      <c r="AH25" s="13"/>
      <c r="AI25" s="10"/>
      <c r="AJ25" s="10"/>
      <c r="AK25" s="10"/>
      <c r="AL25" s="10"/>
      <c r="AM25" s="10"/>
      <c r="AN25" s="10"/>
    </row>
    <row r="26" spans="1:40" ht="27.75" customHeight="1" x14ac:dyDescent="0.25">
      <c r="A26" s="10"/>
      <c r="B26" s="554"/>
      <c r="C26" s="27"/>
      <c r="D26" s="27"/>
      <c r="E26" s="27"/>
      <c r="F26" s="85" t="str">
        <f>IF(AND('2.Identificacion_Riesgos'!$J$10=4,'2.Identificacion_Riesgos'!$L$10=1),'2.Identificacion_Riesgos'!$A$10,"")</f>
        <v/>
      </c>
      <c r="G26" s="86" t="str">
        <f>IF(AND('2.Identificacion_Riesgos'!$J$15=4,'2.Identificacion_Riesgos'!$L$15=1),'2.Identificacion_Riesgos'!$A$15,"")</f>
        <v/>
      </c>
      <c r="H26" s="86" t="str">
        <f>IF(AND('2.Identificacion_Riesgos'!$J$20=4,'2.Identificacion_Riesgos'!$L$20=1),'2.Identificacion_Riesgos'!$A$20,"")</f>
        <v/>
      </c>
      <c r="I26" s="86" t="str">
        <f>IF(AND('2.Identificacion_Riesgos'!$J$25=4,'2.Identificacion_Riesgos'!$L$25=1),'2.Identificacion_Riesgos'!$A$25,"")</f>
        <v/>
      </c>
      <c r="J26" s="87" t="str">
        <f>IF(AND('2.Identificacion_Riesgos'!$J$30=4,'2.Identificacion_Riesgos'!$L$30=1),'2.Identificacion_Riesgos'!$A$30,"")</f>
        <v/>
      </c>
      <c r="K26" s="75" t="str">
        <f>IF(AND('2.Identificacion_Riesgos'!$J$10=4,'2.Identificacion_Riesgos'!$L$10=2),'2.Identificacion_Riesgos'!$A$10,"")</f>
        <v/>
      </c>
      <c r="L26" s="76" t="str">
        <f>IF(AND('2.Identificacion_Riesgos'!$J$15=4,'2.Identificacion_Riesgos'!$L$15=2),'2.Identificacion_Riesgos'!$A$15,"")</f>
        <v/>
      </c>
      <c r="M26" s="76" t="str">
        <f>IF(AND('2.Identificacion_Riesgos'!$J$20=4,'2.Identificacion_Riesgos'!$L$20=2),'2.Identificacion_Riesgos'!$A$20,"")</f>
        <v/>
      </c>
      <c r="N26" s="76" t="str">
        <f>IF(AND('2.Identificacion_Riesgos'!$J$25=4,'2.Identificacion_Riesgos'!$L$25=2),'2.Identificacion_Riesgos'!$A$25,"")</f>
        <v/>
      </c>
      <c r="O26" s="77" t="str">
        <f>IF(AND('2.Identificacion_Riesgos'!$J$30=4,'2.Identificacion_Riesgos'!$L$30=2),'2.Identificacion_Riesgos'!$A$30,"")</f>
        <v/>
      </c>
      <c r="P26" s="75" t="str">
        <f>IF(AND('2.Identificacion_Riesgos'!$J$10=4,'2.Identificacion_Riesgos'!$L$10=3),'2.Identificacion_Riesgos'!$A$10,"")</f>
        <v/>
      </c>
      <c r="Q26" s="76" t="str">
        <f>IF(AND('2.Identificacion_Riesgos'!$J$15=4,'2.Identificacion_Riesgos'!$L$15=3),'2.Identificacion_Riesgos'!$A$15,"")</f>
        <v/>
      </c>
      <c r="R26" s="76" t="str">
        <f>IF(AND('2.Identificacion_Riesgos'!$J$20=4,'2.Identificacion_Riesgos'!$L$20=3),'2.Identificacion_Riesgos'!$A$20,"")</f>
        <v/>
      </c>
      <c r="S26" s="76" t="str">
        <f>IF(AND('2.Identificacion_Riesgos'!$J$25=4,'2.Identificacion_Riesgos'!$L$25=3),'2.Identificacion_Riesgos'!$A$25,"")</f>
        <v/>
      </c>
      <c r="T26" s="77" t="str">
        <f>IF(AND('2.Identificacion_Riesgos'!$J$30=4,'2.Identificacion_Riesgos'!$L$30=3),'2.Identificacion_Riesgos'!$A$30,"")</f>
        <v/>
      </c>
      <c r="U26" s="70" t="str">
        <f>IF(AND('2.Identificacion_Riesgos'!$J$10=4,'2.Identificacion_Riesgos'!$L$10=4),'2.Identificacion_Riesgos'!$A$10,"")</f>
        <v/>
      </c>
      <c r="V26" s="71" t="str">
        <f>IF(AND('2.Identificacion_Riesgos'!$J$15=4,'2.Identificacion_Riesgos'!$L$15=4),'2.Identificacion_Riesgos'!$A$15,"")</f>
        <v>R2</v>
      </c>
      <c r="W26" s="71" t="str">
        <f>IF(AND('2.Identificacion_Riesgos'!$J$20=4,'2.Identificacion_Riesgos'!$L$20=4),'2.Identificacion_Riesgos'!$A$20,"")</f>
        <v/>
      </c>
      <c r="X26" s="71" t="str">
        <f>IF(AND('2.Identificacion_Riesgos'!$J$25=4,'2.Identificacion_Riesgos'!$L$25=4),'2.Identificacion_Riesgos'!$A$25,"")</f>
        <v/>
      </c>
      <c r="Y26" s="72" t="str">
        <f>IF(AND('2.Identificacion_Riesgos'!$J$30=4,'2.Identificacion_Riesgos'!$L$30=4),'2.Identificacion_Riesgos'!$A$30,"")</f>
        <v/>
      </c>
      <c r="Z26" s="70" t="str">
        <f>IF(AND('2.Identificacion_Riesgos'!$J$10=4,'2.Identificacion_Riesgos'!$L$10=5),'2.Identificacion_Riesgos'!$A$10,"")</f>
        <v/>
      </c>
      <c r="AA26" s="71" t="str">
        <f>IF(AND('2.Identificacion_Riesgos'!$J$15=4,'2.Identificacion_Riesgos'!$L$15=5),'2.Identificacion_Riesgos'!$A$15,"")</f>
        <v/>
      </c>
      <c r="AB26" s="71" t="str">
        <f>IF(AND('2.Identificacion_Riesgos'!$J$20=4,'2.Identificacion_Riesgos'!$L$20=5),'2.Identificacion_Riesgos'!$A$20,"")</f>
        <v/>
      </c>
      <c r="AC26" s="71" t="str">
        <f>IF(AND('2.Identificacion_Riesgos'!$J$25=4,'2.Identificacion_Riesgos'!$L$25=5),'2.Identificacion_Riesgos'!$A$25,"")</f>
        <v/>
      </c>
      <c r="AD26" s="72" t="str">
        <f>IF(AND('2.Identificacion_Riesgos'!$J$30=4,'2.Identificacion_Riesgos'!$L$30=5),'2.Identificacion_Riesgos'!$A$30,"")</f>
        <v/>
      </c>
      <c r="AE26" s="11"/>
      <c r="AF26" s="11"/>
      <c r="AG26" s="11"/>
      <c r="AH26" s="13"/>
      <c r="AI26" s="10"/>
      <c r="AJ26" s="10"/>
      <c r="AK26" s="10"/>
      <c r="AL26" s="10"/>
      <c r="AM26" s="10"/>
      <c r="AN26" s="10"/>
    </row>
    <row r="27" spans="1:40" ht="27.75" customHeight="1" x14ac:dyDescent="0.25">
      <c r="A27" s="10"/>
      <c r="B27" s="554"/>
      <c r="C27" s="553" t="s">
        <v>164</v>
      </c>
      <c r="D27" s="553"/>
      <c r="E27" s="553"/>
      <c r="F27" s="88" t="str">
        <f>IF(AND('2.Identificacion_Riesgos'!$J$35=4,'2.Identificacion_Riesgos'!$L$35=1),'2.Identificacion_Riesgos'!$A$35,"")</f>
        <v/>
      </c>
      <c r="G27" s="19" t="str">
        <f>IF(AND('2.Identificacion_Riesgos'!$J$40=4,'2.Identificacion_Riesgos'!$L$40=1),'2.Identificacion_Riesgos'!$A$40,"")</f>
        <v/>
      </c>
      <c r="H27" s="20" t="str">
        <f>IF(AND('2.Identificacion_Riesgos'!$J$45=4,'2.Identificacion_Riesgos'!$L$45=1),'2.Identificacion_Riesgos'!$A$45,"")</f>
        <v/>
      </c>
      <c r="I27" s="19" t="str">
        <f>IF(AND('2.Identificacion_Riesgos'!$J$50=4,'2.Identificacion_Riesgos'!$L$50=1),'2.Identificacion_Riesgos'!$A$50,"")</f>
        <v/>
      </c>
      <c r="J27" s="89" t="str">
        <f>IF(AND('2.Identificacion_Riesgos'!$J$55=4,'2.Identificacion_Riesgos'!$L$55=1),'2.Identificacion_Riesgos'!$A$55,"")</f>
        <v/>
      </c>
      <c r="K27" s="78" t="str">
        <f>IF(AND('2.Identificacion_Riesgos'!$J$35=4,'2.Identificacion_Riesgos'!$L$35=2),'2.Identificacion_Riesgos'!$A$35,"")</f>
        <v/>
      </c>
      <c r="L27" s="21" t="str">
        <f>IF(AND('2.Identificacion_Riesgos'!$J$40=4,'2.Identificacion_Riesgos'!$L$40=2),'2.Identificacion_Riesgos'!$A$40,"")</f>
        <v/>
      </c>
      <c r="M27" s="22" t="str">
        <f>IF(AND('2.Identificacion_Riesgos'!$J$45=4,'2.Identificacion_Riesgos'!$L$45=2),'2.Identificacion_Riesgos'!$A$45,"")</f>
        <v/>
      </c>
      <c r="N27" s="21" t="str">
        <f>IF(AND('2.Identificacion_Riesgos'!$J$50=4,'2.Identificacion_Riesgos'!$L$50=2),'2.Identificacion_Riesgos'!$A$50,"")</f>
        <v/>
      </c>
      <c r="O27" s="79" t="str">
        <f>IF(AND('2.Identificacion_Riesgos'!$J$55=4,'2.Identificacion_Riesgos'!$L$55=2),'2.Identificacion_Riesgos'!$A$55,"")</f>
        <v/>
      </c>
      <c r="P27" s="78" t="str">
        <f>IF(AND('2.Identificacion_Riesgos'!$J$35=4,'2.Identificacion_Riesgos'!$L$35=3),'2.Identificacion_Riesgos'!$A$35,"")</f>
        <v/>
      </c>
      <c r="Q27" s="21" t="str">
        <f>IF(AND('2.Identificacion_Riesgos'!$J$40=4,'2.Identificacion_Riesgos'!$L$40=3),'2.Identificacion_Riesgos'!$A$40,"")</f>
        <v/>
      </c>
      <c r="R27" s="22" t="str">
        <f>IF(AND('2.Identificacion_Riesgos'!$J$45=4,'2.Identificacion_Riesgos'!$L$45=3),'2.Identificacion_Riesgos'!$A$45,"")</f>
        <v/>
      </c>
      <c r="S27" s="21" t="str">
        <f>IF(AND('2.Identificacion_Riesgos'!$J$50=4,'2.Identificacion_Riesgos'!$L$50=3),'2.Identificacion_Riesgos'!$A$50,"")</f>
        <v/>
      </c>
      <c r="T27" s="79" t="str">
        <f>IF(AND('2.Identificacion_Riesgos'!$J$55=4,'2.Identificacion_Riesgos'!$L$55=3),'2.Identificacion_Riesgos'!$A$55,"")</f>
        <v/>
      </c>
      <c r="U27" s="73" t="str">
        <f>IF(AND('2.Identificacion_Riesgos'!$J$35=4,'2.Identificacion_Riesgos'!$L$35=4),'2.Identificacion_Riesgos'!$A$35,"")</f>
        <v/>
      </c>
      <c r="V27" s="23" t="str">
        <f>IF(AND('2.Identificacion_Riesgos'!$J$40=4,'2.Identificacion_Riesgos'!$L$40=4),'2.Identificacion_Riesgos'!$A$40,"")</f>
        <v/>
      </c>
      <c r="W27" s="24" t="str">
        <f>IF(AND('2.Identificacion_Riesgos'!$J$45=4,'2.Identificacion_Riesgos'!$L$45=4),'2.Identificacion_Riesgos'!$A$45,"")</f>
        <v/>
      </c>
      <c r="X27" s="23" t="str">
        <f>IF(AND('2.Identificacion_Riesgos'!$J$50=4,'2.Identificacion_Riesgos'!$L$50=4),'2.Identificacion_Riesgos'!$A$50,"")</f>
        <v/>
      </c>
      <c r="Y27" s="74" t="str">
        <f>IF(AND('2.Identificacion_Riesgos'!$J$55=4,'2.Identificacion_Riesgos'!$L$55=4),'2.Identificacion_Riesgos'!$A$55,"")</f>
        <v/>
      </c>
      <c r="Z27" s="73" t="str">
        <f>IF(AND('2.Identificacion_Riesgos'!$J$35=4,'2.Identificacion_Riesgos'!$L$35=5),'2.Identificacion_Riesgos'!$A$35,"")</f>
        <v/>
      </c>
      <c r="AA27" s="23" t="str">
        <f>IF(AND('2.Identificacion_Riesgos'!$J$40=4,'2.Identificacion_Riesgos'!$L$40=5),'2.Identificacion_Riesgos'!$A$40,"")</f>
        <v/>
      </c>
      <c r="AB27" s="24" t="str">
        <f>IF(AND('2.Identificacion_Riesgos'!$J$45=4,'2.Identificacion_Riesgos'!$L$45=5),'2.Identificacion_Riesgos'!$A$45,"")</f>
        <v/>
      </c>
      <c r="AC27" s="23" t="str">
        <f>IF(AND('2.Identificacion_Riesgos'!$J$50=4,'2.Identificacion_Riesgos'!$L$50=5),'2.Identificacion_Riesgos'!$A$50,"")</f>
        <v/>
      </c>
      <c r="AD27" s="74" t="str">
        <f>IF(AND('2.Identificacion_Riesgos'!$J$55=4,'2.Identificacion_Riesgos'!$L$55=5),'2.Identificacion_Riesgos'!$A$55,"")</f>
        <v/>
      </c>
      <c r="AE27" s="11"/>
      <c r="AF27" s="11"/>
      <c r="AG27" s="11"/>
      <c r="AH27" s="13"/>
      <c r="AI27" s="10"/>
      <c r="AJ27" s="10"/>
      <c r="AK27" s="10"/>
      <c r="AL27" s="10"/>
      <c r="AM27" s="10"/>
      <c r="AN27" s="10"/>
    </row>
    <row r="28" spans="1:40" ht="27.75" customHeight="1" thickBot="1" x14ac:dyDescent="0.3">
      <c r="A28" s="10"/>
      <c r="B28" s="554"/>
      <c r="C28" s="27"/>
      <c r="D28" s="27"/>
      <c r="E28" s="27"/>
      <c r="F28" s="546">
        <v>0.24</v>
      </c>
      <c r="G28" s="547"/>
      <c r="H28" s="547"/>
      <c r="I28" s="547"/>
      <c r="J28" s="548"/>
      <c r="K28" s="543">
        <v>0.44</v>
      </c>
      <c r="L28" s="544"/>
      <c r="M28" s="544"/>
      <c r="N28" s="544"/>
      <c r="O28" s="545"/>
      <c r="P28" s="543">
        <v>0.56000000000000005</v>
      </c>
      <c r="Q28" s="544"/>
      <c r="R28" s="544"/>
      <c r="S28" s="544"/>
      <c r="T28" s="545"/>
      <c r="U28" s="540">
        <v>0.8</v>
      </c>
      <c r="V28" s="541"/>
      <c r="W28" s="541"/>
      <c r="X28" s="541"/>
      <c r="Y28" s="542"/>
      <c r="Z28" s="540">
        <v>0.96</v>
      </c>
      <c r="AA28" s="541"/>
      <c r="AB28" s="541"/>
      <c r="AC28" s="541"/>
      <c r="AD28" s="542"/>
      <c r="AE28" s="11"/>
      <c r="AF28" s="11"/>
      <c r="AG28" s="11"/>
      <c r="AH28" s="13"/>
      <c r="AI28" s="10"/>
      <c r="AJ28" s="10"/>
      <c r="AK28" s="10"/>
      <c r="AL28" s="10"/>
      <c r="AM28" s="10"/>
      <c r="AN28" s="10"/>
    </row>
    <row r="29" spans="1:40" ht="27.75" customHeight="1" x14ac:dyDescent="0.25">
      <c r="A29" s="10"/>
      <c r="B29" s="554"/>
      <c r="C29" s="27"/>
      <c r="D29" s="27"/>
      <c r="E29" s="27"/>
      <c r="F29" s="75" t="str">
        <f>IF(AND('2.Identificacion_Riesgos'!$J$10=5,'2.Identificacion_Riesgos'!$L$10=1),'2.Identificacion_Riesgos'!$A$10,"")</f>
        <v/>
      </c>
      <c r="G29" s="76" t="str">
        <f>IF(AND('2.Identificacion_Riesgos'!$J$15=5,'2.Identificacion_Riesgos'!$L$15=1),'2.Identificacion_Riesgos'!$A$15,"")</f>
        <v/>
      </c>
      <c r="H29" s="76" t="str">
        <f>IF(AND('2.Identificacion_Riesgos'!$J$20=5,'2.Identificacion_Riesgos'!$L$20=1),'2.Identificacion_Riesgos'!$A$20,"")</f>
        <v/>
      </c>
      <c r="I29" s="76" t="str">
        <f>IF(AND('2.Identificacion_Riesgos'!$J$25=5,'2.Identificacion_Riesgos'!$L$25=1),'2.Identificacion_Riesgos'!$A$25,"")</f>
        <v/>
      </c>
      <c r="J29" s="77" t="str">
        <f>IF(AND('2.Identificacion_Riesgos'!$J$30=5,'2.Identificacion_Riesgos'!$L$30=1),'2.Identificacion_Riesgos'!$A$30,"")</f>
        <v/>
      </c>
      <c r="K29" s="75" t="str">
        <f>IF(AND('2.Identificacion_Riesgos'!$J$10=5,'2.Identificacion_Riesgos'!$L$10=2),'2.Identificacion_Riesgos'!$A$10,"")</f>
        <v/>
      </c>
      <c r="L29" s="76" t="str">
        <f>IF(AND('2.Identificacion_Riesgos'!$J$15=5,'2.Identificacion_Riesgos'!$L$15=2),'2.Identificacion_Riesgos'!$A$15,"")</f>
        <v/>
      </c>
      <c r="M29" s="76" t="str">
        <f>IF(AND('2.Identificacion_Riesgos'!$J$20=5,'2.Identificacion_Riesgos'!$L$20=2),'2.Identificacion_Riesgos'!$A$20,"")</f>
        <v/>
      </c>
      <c r="N29" s="76" t="str">
        <f>IF(AND('2.Identificacion_Riesgos'!$J$25=5,'2.Identificacion_Riesgos'!$L$25=2),'2.Identificacion_Riesgos'!$A$25,"")</f>
        <v/>
      </c>
      <c r="O29" s="77" t="str">
        <f>IF(AND('2.Identificacion_Riesgos'!$J$30=5,'2.Identificacion_Riesgos'!$L$30=2),'2.Identificacion_Riesgos'!$A$30,"")</f>
        <v/>
      </c>
      <c r="P29" s="70" t="str">
        <f>IF(AND('2.Identificacion_Riesgos'!$J$10=5,'2.Identificacion_Riesgos'!$L$10=3),'2.Identificacion_Riesgos'!$A$10,"")</f>
        <v/>
      </c>
      <c r="Q29" s="71" t="str">
        <f>IF(AND('2.Identificacion_Riesgos'!$J$15=5,'2.Identificacion_Riesgos'!$L$15=3),'2.Identificacion_Riesgos'!$A$15,"")</f>
        <v/>
      </c>
      <c r="R29" s="71" t="str">
        <f>IF(AND('2.Identificacion_Riesgos'!$J$20=5,'2.Identificacion_Riesgos'!$L$20=3),'2.Identificacion_Riesgos'!$A$20,"")</f>
        <v/>
      </c>
      <c r="S29" s="71" t="str">
        <f>IF(AND('2.Identificacion_Riesgos'!$J$25=5,'2.Identificacion_Riesgos'!$L$25=3),'2.Identificacion_Riesgos'!$A$25,"")</f>
        <v/>
      </c>
      <c r="T29" s="72" t="str">
        <f>IF(AND('2.Identificacion_Riesgos'!$J$30=5,'2.Identificacion_Riesgos'!$L$30=3),'2.Identificacion_Riesgos'!$A$30,"")</f>
        <v/>
      </c>
      <c r="U29" s="70" t="str">
        <f>IF(AND('2.Identificacion_Riesgos'!$J$10=5,'2.Identificacion_Riesgos'!$L$10=4),'2.Identificacion_Riesgos'!$A$10,"")</f>
        <v/>
      </c>
      <c r="V29" s="71" t="str">
        <f>IF(AND('2.Identificacion_Riesgos'!$J$15=5,'2.Identificacion_Riesgos'!$L$15=4),'2.Identificacion_Riesgos'!$A$15,"")</f>
        <v/>
      </c>
      <c r="W29" s="71" t="str">
        <f>IF(AND('2.Identificacion_Riesgos'!$J$20=5,'2.Identificacion_Riesgos'!$L$20=4),'2.Identificacion_Riesgos'!$A$20,"")</f>
        <v/>
      </c>
      <c r="X29" s="71" t="str">
        <f>IF(AND('2.Identificacion_Riesgos'!$J$25=5,'2.Identificacion_Riesgos'!$L$25=4),'2.Identificacion_Riesgos'!$A$25,"")</f>
        <v/>
      </c>
      <c r="Y29" s="72" t="str">
        <f>IF(AND('2.Identificacion_Riesgos'!$J$30=5,'2.Identificacion_Riesgos'!$L$30=4),'2.Identificacion_Riesgos'!$A$30,"")</f>
        <v/>
      </c>
      <c r="Z29" s="70" t="str">
        <f>IF(AND('2.Identificacion_Riesgos'!$J$10=5,'2.Identificacion_Riesgos'!$L$10=5),'2.Identificacion_Riesgos'!$A$10,"")</f>
        <v/>
      </c>
      <c r="AA29" s="71" t="str">
        <f>IF(AND('2.Identificacion_Riesgos'!$J$15=5,'2.Identificacion_Riesgos'!$L$15=5),'2.Identificacion_Riesgos'!$A$15,"")</f>
        <v/>
      </c>
      <c r="AB29" s="71" t="str">
        <f>IF(AND('2.Identificacion_Riesgos'!$J$20=5,'2.Identificacion_Riesgos'!$L$20=5),'2.Identificacion_Riesgos'!$A$20,"")</f>
        <v/>
      </c>
      <c r="AC29" s="71" t="str">
        <f>IF(AND('2.Identificacion_Riesgos'!$J$25=5,'2.Identificacion_Riesgos'!$L$25=5),'2.Identificacion_Riesgos'!$A$25,"")</f>
        <v/>
      </c>
      <c r="AD29" s="72" t="str">
        <f>IF(AND('2.Identificacion_Riesgos'!$J$30=5,'2.Identificacion_Riesgos'!$L$30=5),'2.Identificacion_Riesgos'!$A$30,"")</f>
        <v/>
      </c>
      <c r="AE29" s="11"/>
      <c r="AF29" s="11"/>
      <c r="AG29" s="11"/>
      <c r="AH29" s="13"/>
      <c r="AI29" s="10"/>
      <c r="AJ29" s="10"/>
      <c r="AK29" s="10"/>
      <c r="AL29" s="10"/>
      <c r="AM29" s="10"/>
      <c r="AN29" s="10"/>
    </row>
    <row r="30" spans="1:40" ht="27.75" customHeight="1" x14ac:dyDescent="0.25">
      <c r="A30" s="10"/>
      <c r="B30" s="554"/>
      <c r="C30" s="553" t="s">
        <v>165</v>
      </c>
      <c r="D30" s="553"/>
      <c r="E30" s="553"/>
      <c r="F30" s="78" t="str">
        <f>IF(AND('2.Identificacion_Riesgos'!$J$35=5,'2.Identificacion_Riesgos'!$L$35=1),'2.Identificacion_Riesgos'!$A$35,"")</f>
        <v/>
      </c>
      <c r="G30" s="21" t="str">
        <f>IF(AND('2.Identificacion_Riesgos'!$J$40=5,'2.Identificacion_Riesgos'!$L$40=1),'2.Identificacion_Riesgos'!$A$40,"")</f>
        <v/>
      </c>
      <c r="H30" s="22" t="str">
        <f>IF(AND('2.Identificacion_Riesgos'!$J$45=5,'2.Identificacion_Riesgos'!$L$45=1),'2.Identificacion_Riesgos'!$A$45,"")</f>
        <v/>
      </c>
      <c r="I30" s="21" t="str">
        <f>IF(AND('2.Identificacion_Riesgos'!$J$50=5,'2.Identificacion_Riesgos'!$L$50=1),'2.Identificacion_Riesgos'!$A$50,"")</f>
        <v/>
      </c>
      <c r="J30" s="79" t="str">
        <f>IF(AND('2.Identificacion_Riesgos'!$J$55=5,'2.Identificacion_Riesgos'!$L$55=1),'2.Identificacion_Riesgos'!$A$55,"")</f>
        <v/>
      </c>
      <c r="K30" s="78" t="str">
        <f>IF(AND('2.Identificacion_Riesgos'!$J$35=5,'2.Identificacion_Riesgos'!$L$35=2),'2.Identificacion_Riesgos'!$A$35,"")</f>
        <v/>
      </c>
      <c r="L30" s="21" t="str">
        <f>IF(AND('2.Identificacion_Riesgos'!$J$40=5,'2.Identificacion_Riesgos'!$L$40=2),'2.Identificacion_Riesgos'!$A$40,"")</f>
        <v/>
      </c>
      <c r="M30" s="22" t="str">
        <f>IF(AND('2.Identificacion_Riesgos'!$J$45=5,'2.Identificacion_Riesgos'!$L$45=2),'2.Identificacion_Riesgos'!$A$45,"")</f>
        <v/>
      </c>
      <c r="N30" s="21" t="str">
        <f>IF(AND('2.Identificacion_Riesgos'!$J$50=5,'2.Identificacion_Riesgos'!$L$50=2),'2.Identificacion_Riesgos'!$A$50,"")</f>
        <v/>
      </c>
      <c r="O30" s="79" t="str">
        <f>IF(AND('2.Identificacion_Riesgos'!$J$55=5,'2.Identificacion_Riesgos'!$L$55=2),'2.Identificacion_Riesgos'!$A$55,"")</f>
        <v/>
      </c>
      <c r="P30" s="73" t="str">
        <f>IF(AND('2.Identificacion_Riesgos'!$J$35=5,'2.Identificacion_Riesgos'!$L$35=3),'2.Identificacion_Riesgos'!$A$35,"")</f>
        <v/>
      </c>
      <c r="Q30" s="23" t="str">
        <f>IF(AND('2.Identificacion_Riesgos'!$J$40=5,'2.Identificacion_Riesgos'!$L$40=3),'2.Identificacion_Riesgos'!$A$40,"")</f>
        <v/>
      </c>
      <c r="R30" s="24" t="str">
        <f>IF(AND('2.Identificacion_Riesgos'!$J$45=5,'2.Identificacion_Riesgos'!$L$45=3),'2.Identificacion_Riesgos'!$A$45,"")</f>
        <v/>
      </c>
      <c r="S30" s="23" t="str">
        <f>IF(AND('2.Identificacion_Riesgos'!$J$50=5,'2.Identificacion_Riesgos'!$L$50=3),'2.Identificacion_Riesgos'!$A$50,"")</f>
        <v/>
      </c>
      <c r="T30" s="74" t="str">
        <f>IF(AND('2.Identificacion_Riesgos'!$J$55=5,'2.Identificacion_Riesgos'!$L$55=3),'2.Identificacion_Riesgos'!$A$55,"")</f>
        <v/>
      </c>
      <c r="U30" s="73" t="str">
        <f>IF(AND('2.Identificacion_Riesgos'!$J$35=5,'2.Identificacion_Riesgos'!$L$35=4),'2.Identificacion_Riesgos'!$A$35,"")</f>
        <v/>
      </c>
      <c r="V30" s="23" t="str">
        <f>IF(AND('2.Identificacion_Riesgos'!$J$40=5,'2.Identificacion_Riesgos'!$L$40=4),'2.Identificacion_Riesgos'!$A$40,"")</f>
        <v/>
      </c>
      <c r="W30" s="24" t="str">
        <f>IF(AND('2.Identificacion_Riesgos'!$J$45=5,'2.Identificacion_Riesgos'!$L$45=4),'2.Identificacion_Riesgos'!$A$45,"")</f>
        <v/>
      </c>
      <c r="X30" s="23" t="str">
        <f>IF(AND('2.Identificacion_Riesgos'!$J$50=5,'2.Identificacion_Riesgos'!$L$50=4),'2.Identificacion_Riesgos'!$A$50,"")</f>
        <v/>
      </c>
      <c r="Y30" s="74" t="str">
        <f>IF(AND('2.Identificacion_Riesgos'!$J$55=5,'2.Identificacion_Riesgos'!$L$55=4),'2.Identificacion_Riesgos'!$A$55,"")</f>
        <v/>
      </c>
      <c r="Z30" s="73" t="str">
        <f>IF(AND('2.Identificacion_Riesgos'!$J$35=5,'2.Identificacion_Riesgos'!$L$35=5),'2.Identificacion_Riesgos'!$A$35,"")</f>
        <v/>
      </c>
      <c r="AA30" s="23" t="str">
        <f>IF(AND('2.Identificacion_Riesgos'!$J$40=5,'2.Identificacion_Riesgos'!$L$40=5),'2.Identificacion_Riesgos'!$A$40,"")</f>
        <v/>
      </c>
      <c r="AB30" s="24" t="str">
        <f>IF(AND('2.Identificacion_Riesgos'!$J$45=5,'2.Identificacion_Riesgos'!$L$45=5),'2.Identificacion_Riesgos'!$A$45,"")</f>
        <v/>
      </c>
      <c r="AC30" s="23" t="str">
        <f>IF(AND('2.Identificacion_Riesgos'!$J$50=5,'2.Identificacion_Riesgos'!$L$50=5),'2.Identificacion_Riesgos'!$A$50,"")</f>
        <v/>
      </c>
      <c r="AD30" s="74" t="str">
        <f>IF(AND('2.Identificacion_Riesgos'!$J$55=5,'2.Identificacion_Riesgos'!$L$55=5),'2.Identificacion_Riesgos'!$A$55,"")</f>
        <v/>
      </c>
      <c r="AE30" s="11"/>
      <c r="AF30" s="11"/>
      <c r="AG30" s="11"/>
      <c r="AH30" s="13"/>
      <c r="AI30" s="10"/>
      <c r="AJ30" s="10"/>
      <c r="AK30" s="10"/>
      <c r="AL30" s="10"/>
      <c r="AM30" s="10"/>
      <c r="AN30" s="10"/>
    </row>
    <row r="31" spans="1:40" ht="27.75" customHeight="1" thickBot="1" x14ac:dyDescent="0.3">
      <c r="A31" s="10"/>
      <c r="B31" s="554"/>
      <c r="C31" s="11"/>
      <c r="D31" s="11"/>
      <c r="E31" s="11"/>
      <c r="F31" s="543">
        <v>0.4</v>
      </c>
      <c r="G31" s="544"/>
      <c r="H31" s="544"/>
      <c r="I31" s="544"/>
      <c r="J31" s="545"/>
      <c r="K31" s="543">
        <v>0.48</v>
      </c>
      <c r="L31" s="544"/>
      <c r="M31" s="544"/>
      <c r="N31" s="544"/>
      <c r="O31" s="545"/>
      <c r="P31" s="540">
        <v>0.72</v>
      </c>
      <c r="Q31" s="541"/>
      <c r="R31" s="541"/>
      <c r="S31" s="541"/>
      <c r="T31" s="542"/>
      <c r="U31" s="540">
        <v>0.84</v>
      </c>
      <c r="V31" s="541"/>
      <c r="W31" s="541"/>
      <c r="X31" s="541"/>
      <c r="Y31" s="542"/>
      <c r="Z31" s="540">
        <v>1</v>
      </c>
      <c r="AA31" s="541"/>
      <c r="AB31" s="541"/>
      <c r="AC31" s="541"/>
      <c r="AD31" s="542"/>
      <c r="AE31" s="11"/>
      <c r="AF31" s="11"/>
      <c r="AG31" s="11"/>
      <c r="AH31" s="13"/>
      <c r="AI31" s="10"/>
      <c r="AJ31" s="10"/>
      <c r="AK31" s="10"/>
      <c r="AL31" s="10"/>
      <c r="AM31" s="10"/>
      <c r="AN31" s="10"/>
    </row>
    <row r="32" spans="1:40" ht="27.75" customHeight="1" x14ac:dyDescent="0.25">
      <c r="A32" s="10"/>
      <c r="B32" s="12"/>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3"/>
      <c r="AI32" s="10"/>
      <c r="AJ32" s="10"/>
      <c r="AK32" s="10"/>
      <c r="AL32" s="10"/>
      <c r="AM32" s="10"/>
      <c r="AN32" s="10"/>
    </row>
    <row r="33" spans="1:40" ht="27.75" customHeight="1" x14ac:dyDescent="0.25">
      <c r="A33" s="10"/>
      <c r="B33" s="12"/>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3"/>
      <c r="AI33" s="10"/>
      <c r="AJ33" s="10"/>
      <c r="AK33" s="10"/>
      <c r="AL33" s="10"/>
      <c r="AM33" s="10"/>
      <c r="AN33" s="10"/>
    </row>
    <row r="34" spans="1:40" ht="27.75" customHeight="1" thickBot="1" x14ac:dyDescent="0.3">
      <c r="A34" s="10"/>
      <c r="B34" s="1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0"/>
      <c r="AJ34" s="10"/>
      <c r="AK34" s="10"/>
      <c r="AL34" s="10"/>
      <c r="AM34" s="10"/>
      <c r="AN34" s="10"/>
    </row>
    <row r="35" spans="1:40" s="3" customFormat="1" ht="27.75" customHeigh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0"/>
      <c r="AJ35" s="10"/>
      <c r="AK35" s="10"/>
      <c r="AL35" s="10"/>
      <c r="AM35" s="10"/>
      <c r="AN35" s="10"/>
    </row>
    <row r="36" spans="1:40" s="3" customFormat="1" ht="32.25" customHeight="1" thickBot="1" x14ac:dyDescent="0.3">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0"/>
      <c r="AJ36" s="10"/>
      <c r="AK36" s="10"/>
      <c r="AL36" s="10"/>
      <c r="AM36" s="10"/>
      <c r="AN36" s="10"/>
    </row>
    <row r="37" spans="1:40" ht="15.75" customHeight="1" x14ac:dyDescent="0.25">
      <c r="A37" s="10"/>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2"/>
      <c r="AI37" s="10"/>
      <c r="AJ37" s="10"/>
      <c r="AK37" s="10"/>
      <c r="AL37" s="10"/>
      <c r="AM37" s="10"/>
      <c r="AN37" s="10"/>
    </row>
    <row r="38" spans="1:40" s="3" customFormat="1" ht="27.75" customHeight="1" x14ac:dyDescent="0.55000000000000004">
      <c r="A38" s="10"/>
      <c r="B38" s="555" t="s">
        <v>152</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7"/>
      <c r="AI38" s="10"/>
      <c r="AJ38" s="10"/>
      <c r="AK38" s="10"/>
      <c r="AL38" s="10"/>
      <c r="AM38" s="10"/>
      <c r="AN38" s="10"/>
    </row>
    <row r="39" spans="1:40" ht="27.75" customHeight="1" x14ac:dyDescent="0.25">
      <c r="A39" s="10"/>
      <c r="B39" s="572" t="s">
        <v>167</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4"/>
      <c r="AI39" s="10"/>
      <c r="AJ39" s="10"/>
      <c r="AK39" s="10"/>
      <c r="AL39" s="10"/>
      <c r="AM39" s="10"/>
      <c r="AN39" s="10"/>
    </row>
    <row r="40" spans="1:40" ht="27.75" customHeight="1" x14ac:dyDescent="0.25">
      <c r="A40" s="10"/>
      <c r="B40" s="12"/>
      <c r="C40" s="11"/>
      <c r="D40" s="11"/>
      <c r="E40" s="11"/>
      <c r="F40" s="549" t="s">
        <v>1</v>
      </c>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11"/>
      <c r="AF40" s="11"/>
      <c r="AG40" s="11"/>
      <c r="AH40" s="13"/>
      <c r="AI40" s="10"/>
      <c r="AJ40" s="10"/>
      <c r="AK40" s="10"/>
      <c r="AL40" s="10"/>
      <c r="AM40" s="10"/>
      <c r="AN40" s="10"/>
    </row>
    <row r="41" spans="1:40" ht="27.75" customHeight="1" x14ac:dyDescent="0.25">
      <c r="A41" s="10"/>
      <c r="B41" s="12"/>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3"/>
      <c r="AI41" s="10"/>
      <c r="AJ41" s="10"/>
      <c r="AK41" s="10"/>
      <c r="AL41" s="10"/>
      <c r="AM41" s="10"/>
      <c r="AN41" s="10"/>
    </row>
    <row r="42" spans="1:40" ht="27.75" customHeight="1" thickBot="1" x14ac:dyDescent="0.3">
      <c r="A42" s="10"/>
      <c r="B42" s="12"/>
      <c r="C42" s="11"/>
      <c r="D42" s="11"/>
      <c r="E42" s="11"/>
      <c r="F42" s="553" t="s">
        <v>156</v>
      </c>
      <c r="G42" s="553"/>
      <c r="H42" s="553"/>
      <c r="I42" s="553"/>
      <c r="J42" s="553"/>
      <c r="K42" s="553" t="s">
        <v>157</v>
      </c>
      <c r="L42" s="553"/>
      <c r="M42" s="553"/>
      <c r="N42" s="553"/>
      <c r="O42" s="553"/>
      <c r="P42" s="553" t="s">
        <v>158</v>
      </c>
      <c r="Q42" s="553"/>
      <c r="R42" s="553"/>
      <c r="S42" s="553"/>
      <c r="T42" s="553"/>
      <c r="U42" s="553" t="s">
        <v>159</v>
      </c>
      <c r="V42" s="553"/>
      <c r="W42" s="553"/>
      <c r="X42" s="553"/>
      <c r="Y42" s="553"/>
      <c r="Z42" s="553" t="s">
        <v>160</v>
      </c>
      <c r="AA42" s="553"/>
      <c r="AB42" s="553"/>
      <c r="AC42" s="553"/>
      <c r="AD42" s="553"/>
      <c r="AE42" s="11"/>
      <c r="AF42" s="11"/>
      <c r="AG42" s="11"/>
      <c r="AH42" s="13"/>
      <c r="AI42" s="10"/>
      <c r="AJ42" s="10"/>
      <c r="AK42" s="10"/>
      <c r="AL42" s="10"/>
      <c r="AM42" s="10"/>
      <c r="AN42" s="10"/>
    </row>
    <row r="43" spans="1:40" ht="27.75" customHeight="1" x14ac:dyDescent="0.25">
      <c r="A43" s="10"/>
      <c r="B43" s="554" t="s">
        <v>27</v>
      </c>
      <c r="C43" s="28"/>
      <c r="D43" s="29"/>
      <c r="E43" s="29"/>
      <c r="F43" s="80" t="str">
        <f>IF(AND('2.Identificacion_Riesgos'!$R$10=1,'2.Identificacion_Riesgos'!$T$10=1),'2.Identificacion_Riesgos'!$A$10,"")</f>
        <v/>
      </c>
      <c r="G43" s="81" t="str">
        <f>IF(AND('2.Identificacion_Riesgos'!$R$15=1,'2.Identificacion_Riesgos'!$T$15=1),'2.Identificacion_Riesgos'!$A$15,"")</f>
        <v/>
      </c>
      <c r="H43" s="81" t="str">
        <f>IF(AND('2.Identificacion_Riesgos'!$R$20=1,'2.Identificacion_Riesgos'!$T$20=1),'2.Identificacion_Riesgos'!$A$20,"")</f>
        <v/>
      </c>
      <c r="I43" s="81" t="str">
        <f>IF(AND('2.Identificacion_Riesgos'!$R$25=1,'2.Identificacion_Riesgos'!$T$25=1),'2.Identificacion_Riesgos'!$A$25,"")</f>
        <v/>
      </c>
      <c r="J43" s="82" t="str">
        <f>IF(AND('2.Identificacion_Riesgos'!$R$30=1,'2.Identificacion_Riesgos'!$T$30=1),'2.Identificacion_Riesgos'!$A$30,"")</f>
        <v/>
      </c>
      <c r="K43" s="80" t="str">
        <f>IF(AND('2.Identificacion_Riesgos'!$R$10=1,'2.Identificacion_Riesgos'!$T$10=2),'2.Identificacion_Riesgos'!$A$10,"")</f>
        <v/>
      </c>
      <c r="L43" s="81" t="str">
        <f>IF(AND('2.Identificacion_Riesgos'!$R$15=1,'2.Identificacion_Riesgos'!$T$15=2),'2.Identificacion_Riesgos'!$A$15,"")</f>
        <v/>
      </c>
      <c r="M43" s="81" t="str">
        <f>IF(AND('2.Identificacion_Riesgos'!$R$20=1,'2.Identificacion_Riesgos'!$T$20=2),'2.Identificacion_Riesgos'!$A$20,"")</f>
        <v/>
      </c>
      <c r="N43" s="81" t="str">
        <f>IF(AND('2.Identificacion_Riesgos'!$R$25=1,'2.Identificacion_Riesgos'!$T$25=2),'2.Identificacion_Riesgos'!$A$25,"")</f>
        <v/>
      </c>
      <c r="O43" s="81" t="str">
        <f>IF(AND('2.Identificacion_Riesgos'!$R$30=1,'2.Identificacion_Riesgos'!$T$30=2),'2.Identificacion_Riesgos'!$A$30,"")</f>
        <v/>
      </c>
      <c r="P43" s="85" t="str">
        <f>IF(AND('2.Identificacion_Riesgos'!$R$10=1,'2.Identificacion_Riesgos'!$T$10=3),'2.Identificacion_Riesgos'!$A$10,"")</f>
        <v/>
      </c>
      <c r="Q43" s="86" t="str">
        <f>IF(AND('2.Identificacion_Riesgos'!$R$15=1,'2.Identificacion_Riesgos'!$T$15=3),'2.Identificacion_Riesgos'!$A$15,"")</f>
        <v/>
      </c>
      <c r="R43" s="86" t="str">
        <f>IF(AND('2.Identificacion_Riesgos'!$R$20=1,'2.Identificacion_Riesgos'!$T$20=3),'2.Identificacion_Riesgos'!$A$20,"")</f>
        <v/>
      </c>
      <c r="S43" s="86" t="str">
        <f>IF(AND('2.Identificacion_Riesgos'!$R$25=1,'2.Identificacion_Riesgos'!$T$25=3),'2.Identificacion_Riesgos'!$A$25,"")</f>
        <v/>
      </c>
      <c r="T43" s="87" t="str">
        <f>IF(AND('2.Identificacion_Riesgos'!$R$30=1,'2.Identificacion_Riesgos'!$T$30=3),'2.Identificacion_Riesgos'!$A$30,"")</f>
        <v/>
      </c>
      <c r="U43" s="75" t="str">
        <f>IF(AND('2.Identificacion_Riesgos'!$R$10=1,'2.Identificacion_Riesgos'!$T$10=4),'2.Identificacion_Riesgos'!$A$10,"")</f>
        <v/>
      </c>
      <c r="V43" s="76" t="str">
        <f>IF(AND('2.Identificacion_Riesgos'!$R$15=1,'2.Identificacion_Riesgos'!$T$15=4),'2.Identificacion_Riesgos'!$A$15,"")</f>
        <v/>
      </c>
      <c r="W43" s="76" t="str">
        <f>IF(AND('2.Identificacion_Riesgos'!$R$20=1,'2.Identificacion_Riesgos'!$T$20=4),'2.Identificacion_Riesgos'!$A$20,"")</f>
        <v/>
      </c>
      <c r="X43" s="76" t="str">
        <f>IF(AND('2.Identificacion_Riesgos'!$R$25=1,'2.Identificacion_Riesgos'!$T$25=4),'2.Identificacion_Riesgos'!$A$25,"")</f>
        <v/>
      </c>
      <c r="Y43" s="77" t="str">
        <f>IF(AND('2.Identificacion_Riesgos'!$R$30=1,'2.Identificacion_Riesgos'!$T$30=4),'2.Identificacion_Riesgos'!$A$30,"")</f>
        <v/>
      </c>
      <c r="Z43" s="76" t="str">
        <f>IF(AND('2.Identificacion_Riesgos'!$R$10=1,'2.Identificacion_Riesgos'!$T$10=5),'2.Identificacion_Riesgos'!$A$10,"")</f>
        <v/>
      </c>
      <c r="AA43" s="76" t="str">
        <f>IF(AND('2.Identificacion_Riesgos'!$R$15=1,'2.Identificacion_Riesgos'!$T$15=5),'2.Identificacion_Riesgos'!$A$15,"")</f>
        <v/>
      </c>
      <c r="AB43" s="76" t="str">
        <f>IF(AND('2.Identificacion_Riesgos'!$R$20=1,'2.Identificacion_Riesgos'!$T$20=5),'2.Identificacion_Riesgos'!$A$20,"")</f>
        <v/>
      </c>
      <c r="AC43" s="76" t="str">
        <f>IF(AND('2.Identificacion_Riesgos'!$R$25=1,'2.Identificacion_Riesgos'!$T$25=5),'2.Identificacion_Riesgos'!$A$25,"")</f>
        <v/>
      </c>
      <c r="AD43" s="77" t="str">
        <f>IF(AND('2.Identificacion_Riesgos'!$R$30=1,'2.Identificacion_Riesgos'!$T$30=5),'2.Identificacion_Riesgos'!$A$30,"")</f>
        <v/>
      </c>
      <c r="AE43" s="11"/>
      <c r="AF43" s="11"/>
      <c r="AG43" s="11"/>
      <c r="AH43" s="13"/>
      <c r="AI43" s="10"/>
      <c r="AJ43" s="10"/>
      <c r="AK43" s="10"/>
      <c r="AL43" s="10"/>
      <c r="AM43" s="10"/>
      <c r="AN43" s="10"/>
    </row>
    <row r="44" spans="1:40" ht="27.75" customHeight="1" x14ac:dyDescent="0.25">
      <c r="A44" s="10"/>
      <c r="B44" s="554"/>
      <c r="C44" s="558" t="s">
        <v>161</v>
      </c>
      <c r="D44" s="558"/>
      <c r="E44" s="558"/>
      <c r="F44" s="83" t="str">
        <f>IF(AND('2.Identificacion_Riesgos'!$R$35=1,'2.Identificacion_Riesgos'!$T$35=1),'2.Identificacion_Riesgos'!$A$35,"")</f>
        <v/>
      </c>
      <c r="G44" s="17" t="str">
        <f>IF(AND('2.Identificacion_Riesgos'!$R$40=1,'2.Identificacion_Riesgos'!$T$40=1),'2.Identificacion_Riesgos'!$A$40,"")</f>
        <v/>
      </c>
      <c r="H44" s="18" t="str">
        <f>IF(AND('2.Identificacion_Riesgos'!$R$45=1,'2.Identificacion_Riesgos'!$T$45=1),'2.Identificacion_Riesgos'!$A$45,"")</f>
        <v/>
      </c>
      <c r="I44" s="17" t="str">
        <f>IF(AND('2.Identificacion_Riesgos'!$R$50=1,'2.Identificacion_Riesgos'!$T$50=1),'2.Identificacion_Riesgos'!$A$50,"")</f>
        <v/>
      </c>
      <c r="J44" s="84" t="str">
        <f>IF(AND('2.Identificacion_Riesgos'!$R$55=1,'2.Identificacion_Riesgos'!$T$55=1),'2.Identificacion_Riesgos'!$A$55,"")</f>
        <v/>
      </c>
      <c r="K44" s="83" t="str">
        <f>IF(AND('2.Identificacion_Riesgos'!$R$35=1,'2.Identificacion_Riesgos'!$T$35=2),'2.Identificacion_Riesgos'!$A$35,"")</f>
        <v/>
      </c>
      <c r="L44" s="17" t="str">
        <f>IF(AND('2.Identificacion_Riesgos'!$R$40=1,'2.Identificacion_Riesgos'!$T$40=2),'2.Identificacion_Riesgos'!$A$40,"")</f>
        <v/>
      </c>
      <c r="M44" s="18" t="str">
        <f>IF(AND('2.Identificacion_Riesgos'!$R$45=1,'2.Identificacion_Riesgos'!$T$45=2),'2.Identificacion_Riesgos'!$A$45,"")</f>
        <v/>
      </c>
      <c r="N44" s="17" t="str">
        <f>IF(AND('2.Identificacion_Riesgos'!$R$50=1,'2.Identificacion_Riesgos'!$T$50=2),'2.Identificacion_Riesgos'!$A$50,"")</f>
        <v/>
      </c>
      <c r="O44" s="18" t="str">
        <f>IF(AND('2.Identificacion_Riesgos'!$R$55=1,'2.Identificacion_Riesgos'!$T$55=2),'2.Identificacion_Riesgos'!$A$55,"")</f>
        <v/>
      </c>
      <c r="P44" s="88" t="str">
        <f>IF(AND('2.Identificacion_Riesgos'!$R$35=1,'2.Identificacion_Riesgos'!$T$35=3),'2.Identificacion_Riesgos'!$A$35,"")</f>
        <v/>
      </c>
      <c r="Q44" s="19" t="str">
        <f>IF(AND('2.Identificacion_Riesgos'!$R$40=1,'2.Identificacion_Riesgos'!$T$40=3),'2.Identificacion_Riesgos'!$A$40,"")</f>
        <v/>
      </c>
      <c r="R44" s="20" t="str">
        <f>IF(AND('2.Identificacion_Riesgos'!$R$45=1,'2.Identificacion_Riesgos'!$T$45=3),'2.Identificacion_Riesgos'!$A$45,"")</f>
        <v/>
      </c>
      <c r="S44" s="19" t="str">
        <f>IF(AND('2.Identificacion_Riesgos'!$R$50=1,'2.Identificacion_Riesgos'!$T$50=3),'2.Identificacion_Riesgos'!$A$50,"")</f>
        <v/>
      </c>
      <c r="T44" s="89" t="str">
        <f>IF(AND('2.Identificacion_Riesgos'!$R$55=1,'2.Identificacion_Riesgos'!$T$55=3),'2.Identificacion_Riesgos'!$A$55,"")</f>
        <v/>
      </c>
      <c r="U44" s="78" t="str">
        <f>IF(AND('2.Identificacion_Riesgos'!$R$35=1,'2.Identificacion_Riesgos'!$T$35=4),'2.Identificacion_Riesgos'!$A$35,"")</f>
        <v/>
      </c>
      <c r="V44" s="21" t="str">
        <f>IF(AND('2.Identificacion_Riesgos'!$R$40=1,'2.Identificacion_Riesgos'!$T$40=4),'2.Identificacion_Riesgos'!$A$40,"")</f>
        <v/>
      </c>
      <c r="W44" s="22" t="str">
        <f>IF(AND('2.Identificacion_Riesgos'!$R$45=1,'2.Identificacion_Riesgos'!$T$45=4),'2.Identificacion_Riesgos'!$A$45,"")</f>
        <v/>
      </c>
      <c r="X44" s="21" t="str">
        <f>IF(AND('2.Identificacion_Riesgos'!$R$50=1,'2.Identificacion_Riesgos'!$T$50=4),'2.Identificacion_Riesgos'!$A$50,"")</f>
        <v/>
      </c>
      <c r="Y44" s="79" t="str">
        <f>IF(AND('2.Identificacion_Riesgos'!$R$55=1,'2.Identificacion_Riesgos'!$T$55=4),'2.Identificacion_Riesgos'!$A$55,"")</f>
        <v/>
      </c>
      <c r="Z44" s="21" t="str">
        <f>IF(AND('2.Identificacion_Riesgos'!$R$35=1,'2.Identificacion_Riesgos'!$T$35=5),'2.Identificacion_Riesgos'!$A$35,"")</f>
        <v/>
      </c>
      <c r="AA44" s="21" t="str">
        <f>IF(AND('2.Identificacion_Riesgos'!$R$40=1,'2.Identificacion_Riesgos'!$T$40=5),'2.Identificacion_Riesgos'!$A$40,"")</f>
        <v/>
      </c>
      <c r="AB44" s="22" t="str">
        <f>IF(AND('2.Identificacion_Riesgos'!$R$45=1,'2.Identificacion_Riesgos'!$T$45=5),'2.Identificacion_Riesgos'!$A$45,"")</f>
        <v/>
      </c>
      <c r="AC44" s="21" t="str">
        <f>IF(AND('2.Identificacion_Riesgos'!$R$50=1,'2.Identificacion_Riesgos'!$T$50=5),'2.Identificacion_Riesgos'!$A$50,"")</f>
        <v/>
      </c>
      <c r="AD44" s="79" t="str">
        <f>IF(AND('2.Identificacion_Riesgos'!$R$55=1,'2.Identificacion_Riesgos'!$T$55=5),'2.Identificacion_Riesgos'!$A$55,"")</f>
        <v/>
      </c>
      <c r="AE44" s="11"/>
      <c r="AF44" s="11"/>
      <c r="AG44" s="11"/>
      <c r="AH44" s="13"/>
      <c r="AI44" s="10"/>
      <c r="AJ44" s="10"/>
      <c r="AK44" s="10"/>
      <c r="AL44" s="10"/>
      <c r="AM44" s="10"/>
      <c r="AN44" s="10"/>
    </row>
    <row r="45" spans="1:40" ht="27.75" customHeight="1" thickBot="1" x14ac:dyDescent="0.3">
      <c r="A45" s="10"/>
      <c r="B45" s="554"/>
      <c r="C45" s="29"/>
      <c r="D45" s="29"/>
      <c r="E45" s="29"/>
      <c r="F45" s="559">
        <v>0.04</v>
      </c>
      <c r="G45" s="560"/>
      <c r="H45" s="560"/>
      <c r="I45" s="560"/>
      <c r="J45" s="562"/>
      <c r="K45" s="559">
        <v>0.16</v>
      </c>
      <c r="L45" s="560"/>
      <c r="M45" s="560"/>
      <c r="N45" s="560"/>
      <c r="O45" s="560"/>
      <c r="P45" s="546">
        <v>0.32</v>
      </c>
      <c r="Q45" s="547"/>
      <c r="R45" s="547"/>
      <c r="S45" s="547"/>
      <c r="T45" s="548"/>
      <c r="U45" s="543">
        <v>0.6</v>
      </c>
      <c r="V45" s="544"/>
      <c r="W45" s="544"/>
      <c r="X45" s="544"/>
      <c r="Y45" s="545"/>
      <c r="Z45" s="561">
        <v>0.68</v>
      </c>
      <c r="AA45" s="544"/>
      <c r="AB45" s="544"/>
      <c r="AC45" s="544"/>
      <c r="AD45" s="545"/>
      <c r="AE45" s="11"/>
      <c r="AF45" s="11"/>
      <c r="AG45" s="11"/>
      <c r="AH45" s="13"/>
      <c r="AI45" s="10"/>
      <c r="AJ45" s="10"/>
      <c r="AK45" s="10"/>
      <c r="AL45" s="10"/>
      <c r="AM45" s="10"/>
      <c r="AN45" s="10"/>
    </row>
    <row r="46" spans="1:40" ht="27.75" customHeight="1" x14ac:dyDescent="0.25">
      <c r="A46" s="10"/>
      <c r="B46" s="554"/>
      <c r="C46" s="29"/>
      <c r="D46" s="29"/>
      <c r="E46" s="29"/>
      <c r="F46" s="80" t="str">
        <f>IF(AND('2.Identificacion_Riesgos'!$R$10=2,'2.Identificacion_Riesgos'!$T$10=1),'2.Identificacion_Riesgos'!$A$10,"")</f>
        <v/>
      </c>
      <c r="G46" s="81" t="str">
        <f>IF(AND('2.Identificacion_Riesgos'!$R$15=2,'2.Identificacion_Riesgos'!$T$15=1),'2.Identificacion_Riesgos'!$A$15,"")</f>
        <v/>
      </c>
      <c r="H46" s="81" t="str">
        <f>IF(AND('2.Identificacion_Riesgos'!$R$20=2,'2.Identificacion_Riesgos'!$T$20=1),'2.Identificacion_Riesgos'!$A$20,"")</f>
        <v/>
      </c>
      <c r="I46" s="81" t="str">
        <f>IF(AND('2.Identificacion_Riesgos'!$R$25=2,'2.Identificacion_Riesgos'!$T$25=1),'2.Identificacion_Riesgos'!$A$25,"")</f>
        <v/>
      </c>
      <c r="J46" s="82" t="str">
        <f>IF(AND('2.Identificacion_Riesgos'!$R$30=2,'2.Identificacion_Riesgos'!$T$30=1),'2.Identificacion_Riesgos'!$A$30,"")</f>
        <v/>
      </c>
      <c r="K46" s="80" t="str">
        <f>IF(AND('2.Identificacion_Riesgos'!$R$10=2,'2.Identificacion_Riesgos'!$T$10=2),'2.Identificacion_Riesgos'!$A$10,"")</f>
        <v/>
      </c>
      <c r="L46" s="81" t="str">
        <f>IF(AND('2.Identificacion_Riesgos'!$R$15=2,'2.Identificacion_Riesgos'!$T$15=2),'2.Identificacion_Riesgos'!$A$15,"")</f>
        <v/>
      </c>
      <c r="M46" s="81" t="str">
        <f>IF(AND('2.Identificacion_Riesgos'!$R$20=2,'2.Identificacion_Riesgos'!$T$20=2),'2.Identificacion_Riesgos'!$A$20,"")</f>
        <v/>
      </c>
      <c r="N46" s="81" t="str">
        <f>IF(AND('2.Identificacion_Riesgos'!$R$25=2,'2.Identificacion_Riesgos'!$T$25=2),'2.Identificacion_Riesgos'!$A$25,"")</f>
        <v/>
      </c>
      <c r="O46" s="82" t="str">
        <f>IF(AND('2.Identificacion_Riesgos'!$R$30=2,'2.Identificacion_Riesgos'!$T$30=2),'2.Identificacion_Riesgos'!$A$30,"")</f>
        <v/>
      </c>
      <c r="P46" s="85" t="str">
        <f>IF(AND('2.Identificacion_Riesgos'!$R$10=2,'2.Identificacion_Riesgos'!$T$10=3),'2.Identificacion_Riesgos'!$A$10,"")</f>
        <v/>
      </c>
      <c r="Q46" s="86" t="str">
        <f>IF(AND('2.Identificacion_Riesgos'!$R$15=2,'2.Identificacion_Riesgos'!$T$15=3),'2.Identificacion_Riesgos'!$A$15,"")</f>
        <v/>
      </c>
      <c r="R46" s="86" t="str">
        <f>IF(AND('2.Identificacion_Riesgos'!$R$20=2,'2.Identificacion_Riesgos'!$T$20=3),'2.Identificacion_Riesgos'!$A$20,"")</f>
        <v/>
      </c>
      <c r="S46" s="86" t="str">
        <f>IF(AND('2.Identificacion_Riesgos'!$R$25=2,'2.Identificacion_Riesgos'!$T$25=3),'2.Identificacion_Riesgos'!$A$25,"")</f>
        <v/>
      </c>
      <c r="T46" s="87" t="str">
        <f>IF(AND('2.Identificacion_Riesgos'!$R$30=2,'2.Identificacion_Riesgos'!$T$30=3),'2.Identificacion_Riesgos'!$A$30,"")</f>
        <v/>
      </c>
      <c r="U46" s="75" t="str">
        <f>IF(AND('2.Identificacion_Riesgos'!$R$10=2,'2.Identificacion_Riesgos'!$T$10=4),'2.Identificacion_Riesgos'!$A$10,"")</f>
        <v/>
      </c>
      <c r="V46" s="76" t="str">
        <f>IF(AND('2.Identificacion_Riesgos'!$R$15=2,'2.Identificacion_Riesgos'!$T$15=4),'2.Identificacion_Riesgos'!$A$15,"")</f>
        <v>R2</v>
      </c>
      <c r="W46" s="76" t="str">
        <f>IF(AND('2.Identificacion_Riesgos'!$R$20=2,'2.Identificacion_Riesgos'!$T$20=4),'2.Identificacion_Riesgos'!$A$20,"")</f>
        <v/>
      </c>
      <c r="X46" s="76" t="str">
        <f>IF(AND('2.Identificacion_Riesgos'!$R$25=2,'2.Identificacion_Riesgos'!$T$25=4),'2.Identificacion_Riesgos'!$A$25,"")</f>
        <v/>
      </c>
      <c r="Y46" s="77" t="str">
        <f>IF(AND('2.Identificacion_Riesgos'!$R$30=2,'2.Identificacion_Riesgos'!$T$30=4),'2.Identificacion_Riesgos'!$A$30,"")</f>
        <v/>
      </c>
      <c r="Z46" s="71" t="str">
        <f>IF(AND('2.Identificacion_Riesgos'!$R$10=2,'2.Identificacion_Riesgos'!$T$10=5),'2.Identificacion_Riesgos'!A10,"")</f>
        <v/>
      </c>
      <c r="AA46" s="71" t="str">
        <f>IF(AND('2.Identificacion_Riesgos'!$R$15=2,'2.Identificacion_Riesgos'!$T$15=5),'2.Identificacion_Riesgos'!$A$15,"")</f>
        <v/>
      </c>
      <c r="AB46" s="71" t="str">
        <f>IF(AND('2.Identificacion_Riesgos'!$R$20=2,'2.Identificacion_Riesgos'!$T$20=5),'2.Identificacion_Riesgos'!$A$20,"")</f>
        <v/>
      </c>
      <c r="AC46" s="71" t="str">
        <f>IF(AND('2.Identificacion_Riesgos'!$R$25=2,'2.Identificacion_Riesgos'!$T$25=5),'2.Identificacion_Riesgos'!$A$25,"")</f>
        <v/>
      </c>
      <c r="AD46" s="72" t="str">
        <f>IF(AND('2.Identificacion_Riesgos'!$R$30=2,'2.Identificacion_Riesgos'!$T$30=5),'2.Identificacion_Riesgos'!$A$30,"")</f>
        <v/>
      </c>
      <c r="AE46" s="11"/>
      <c r="AF46" s="11"/>
      <c r="AG46" s="11"/>
      <c r="AH46" s="13"/>
      <c r="AI46" s="10"/>
      <c r="AJ46" s="10"/>
      <c r="AK46" s="10"/>
      <c r="AL46" s="10"/>
      <c r="AM46" s="10"/>
      <c r="AN46" s="10"/>
    </row>
    <row r="47" spans="1:40" ht="27.75" customHeight="1" x14ac:dyDescent="0.25">
      <c r="A47" s="10"/>
      <c r="B47" s="554"/>
      <c r="C47" s="558" t="s">
        <v>162</v>
      </c>
      <c r="D47" s="558"/>
      <c r="E47" s="558"/>
      <c r="F47" s="83" t="str">
        <f>IF(AND('2.Identificacion_Riesgos'!$R$35=2,'2.Identificacion_Riesgos'!$T$35=1),'2.Identificacion_Riesgos'!$A$35,"")</f>
        <v/>
      </c>
      <c r="G47" s="17" t="str">
        <f>IF(AND('2.Identificacion_Riesgos'!$R$40=2,'2.Identificacion_Riesgos'!$T$40=1),'2.Identificacion_Riesgos'!$A$40,"")</f>
        <v/>
      </c>
      <c r="H47" s="18" t="str">
        <f>IF(AND('2.Identificacion_Riesgos'!$R$45=2,'2.Identificacion_Riesgos'!$T$45=1),'2.Identificacion_Riesgos'!$A$45,"")</f>
        <v/>
      </c>
      <c r="I47" s="17" t="str">
        <f>IF(AND('2.Identificacion_Riesgos'!$R$50=2,'2.Identificacion_Riesgos'!$T$50=1),'2.Identificacion_Riesgos'!$A$50,"")</f>
        <v/>
      </c>
      <c r="J47" s="84" t="str">
        <f>IF(AND('2.Identificacion_Riesgos'!$R$55=2,'2.Identificacion_Riesgos'!$T$55=1),'2.Identificacion_Riesgos'!$A$55,"")</f>
        <v/>
      </c>
      <c r="K47" s="83" t="str">
        <f>IF(AND('2.Identificacion_Riesgos'!$R$35=2,'2.Identificacion_Riesgos'!$T$35=2),'2.Identificacion_Riesgos'!$A$35,"")</f>
        <v/>
      </c>
      <c r="L47" s="17" t="str">
        <f>IF(AND('2.Identificacion_Riesgos'!$R$40=2,'2.Identificacion_Riesgos'!$T$40=2),'2.Identificacion_Riesgos'!$A$40,"")</f>
        <v/>
      </c>
      <c r="M47" s="18" t="str">
        <f>IF(AND('2.Identificacion_Riesgos'!$R$45=2,'2.Identificacion_Riesgos'!$T$45=2),'2.Identificacion_Riesgos'!$A$45,"")</f>
        <v/>
      </c>
      <c r="N47" s="17" t="str">
        <f>IF(AND('2.Identificacion_Riesgos'!$R$50=2,'2.Identificacion_Riesgos'!$T$50=2),'2.Identificacion_Riesgos'!$A$50,"")</f>
        <v/>
      </c>
      <c r="O47" s="84" t="str">
        <f>IF(AND('2.Identificacion_Riesgos'!$R$55=2,'2.Identificacion_Riesgos'!$T$55=2),'2.Identificacion_Riesgos'!$A$55,"")</f>
        <v/>
      </c>
      <c r="P47" s="88" t="str">
        <f>IF(AND('2.Identificacion_Riesgos'!$R$35=2,'2.Identificacion_Riesgos'!$T$35=3),'2.Identificacion_Riesgos'!$A$35,"")</f>
        <v/>
      </c>
      <c r="Q47" s="19" t="str">
        <f>IF(AND('2.Identificacion_Riesgos'!$R$40=2,'2.Identificacion_Riesgos'!$T$40=3),'2.Identificacion_Riesgos'!$A$40,"")</f>
        <v/>
      </c>
      <c r="R47" s="20" t="str">
        <f>IF(AND('2.Identificacion_Riesgos'!$R$45=2,'2.Identificacion_Riesgos'!$T$45=3),'2.Identificacion_Riesgos'!$A$45,"")</f>
        <v/>
      </c>
      <c r="S47" s="19" t="str">
        <f>IF(AND('2.Identificacion_Riesgos'!$R$50=2,'2.Identificacion_Riesgos'!$T$50=3),'2.Identificacion_Riesgos'!$A$50,"")</f>
        <v/>
      </c>
      <c r="T47" s="89" t="str">
        <f>IF(AND('2.Identificacion_Riesgos'!$R$55=2,'2.Identificacion_Riesgos'!$T$55=3),'2.Identificacion_Riesgos'!$A$55,"")</f>
        <v/>
      </c>
      <c r="U47" s="78" t="str">
        <f>IF(AND('2.Identificacion_Riesgos'!$R$35=2,'2.Identificacion_Riesgos'!$T$35=4),'2.Identificacion_Riesgos'!$A$35,"")</f>
        <v/>
      </c>
      <c r="V47" s="21" t="str">
        <f>IF(AND('2.Identificacion_Riesgos'!$R$40=2,'2.Identificacion_Riesgos'!$T$40=4),'2.Identificacion_Riesgos'!$A$40,"")</f>
        <v/>
      </c>
      <c r="W47" s="22" t="str">
        <f>IF(AND('2.Identificacion_Riesgos'!$R$45=2,'2.Identificacion_Riesgos'!$T$45=4),'2.Identificacion_Riesgos'!$A$45,"")</f>
        <v/>
      </c>
      <c r="X47" s="21" t="str">
        <f>IF(AND('2.Identificacion_Riesgos'!$R$50=2,'2.Identificacion_Riesgos'!$T$50=4),'2.Identificacion_Riesgos'!$A$50,"")</f>
        <v/>
      </c>
      <c r="Y47" s="79" t="str">
        <f>IF(AND('2.Identificacion_Riesgos'!$R$55=2,'2.Identificacion_Riesgos'!$T$55=4),'2.Identificacion_Riesgos'!$A$55,"")</f>
        <v/>
      </c>
      <c r="Z47" s="23" t="str">
        <f>IF(AND('2.Identificacion_Riesgos'!$R$35=2,'2.Identificacion_Riesgos'!$T$35=5),'2.Identificacion_Riesgos'!$A$35,"")</f>
        <v/>
      </c>
      <c r="AA47" s="23" t="str">
        <f>IF(AND('2.Identificacion_Riesgos'!$R$40=2,'2.Identificacion_Riesgos'!$T$40=5),'2.Identificacion_Riesgos'!$A$40,"")</f>
        <v/>
      </c>
      <c r="AB47" s="24" t="str">
        <f>IF(AND('2.Identificacion_Riesgos'!$R$45=2,'2.Identificacion_Riesgos'!$T$45=5),'2.Identificacion_Riesgos'!$A$45,"")</f>
        <v/>
      </c>
      <c r="AC47" s="23" t="str">
        <f>IF(AND('2.Identificacion_Riesgos'!$R$50=2,'2.Identificacion_Riesgos'!$T$50=5),'2.Identificacion_Riesgos'!$A$50,"")</f>
        <v/>
      </c>
      <c r="AD47" s="74" t="str">
        <f>IF(AND('2.Identificacion_Riesgos'!$R$55=2,'2.Identificacion_Riesgos'!$T$55=5),'2.Identificacion_Riesgos'!$A$55,"")</f>
        <v/>
      </c>
      <c r="AE47" s="11"/>
      <c r="AF47" s="11"/>
      <c r="AG47" s="11"/>
      <c r="AH47" s="13"/>
      <c r="AI47" s="10"/>
      <c r="AJ47" s="10"/>
      <c r="AK47" s="10"/>
      <c r="AL47" s="10"/>
      <c r="AM47" s="10"/>
      <c r="AN47" s="10"/>
    </row>
    <row r="48" spans="1:40" ht="27.75" customHeight="1" thickBot="1" x14ac:dyDescent="0.3">
      <c r="A48" s="10"/>
      <c r="B48" s="554"/>
      <c r="C48" s="29"/>
      <c r="D48" s="29"/>
      <c r="E48" s="29"/>
      <c r="F48" s="559">
        <v>0.08</v>
      </c>
      <c r="G48" s="560"/>
      <c r="H48" s="560"/>
      <c r="I48" s="560"/>
      <c r="J48" s="562"/>
      <c r="K48" s="559">
        <v>0.2</v>
      </c>
      <c r="L48" s="560"/>
      <c r="M48" s="560"/>
      <c r="N48" s="560"/>
      <c r="O48" s="562"/>
      <c r="P48" s="563">
        <v>0.36</v>
      </c>
      <c r="Q48" s="564"/>
      <c r="R48" s="564"/>
      <c r="S48" s="564"/>
      <c r="T48" s="565"/>
      <c r="U48" s="566">
        <v>0.55000000000000004</v>
      </c>
      <c r="V48" s="567"/>
      <c r="W48" s="567"/>
      <c r="X48" s="567"/>
      <c r="Y48" s="568"/>
      <c r="Z48" s="569">
        <v>0.88</v>
      </c>
      <c r="AA48" s="570"/>
      <c r="AB48" s="570"/>
      <c r="AC48" s="570"/>
      <c r="AD48" s="571"/>
      <c r="AE48" s="11"/>
      <c r="AF48" s="11"/>
      <c r="AG48" s="11"/>
      <c r="AH48" s="13"/>
      <c r="AI48" s="10"/>
      <c r="AJ48" s="10"/>
      <c r="AK48" s="10"/>
      <c r="AL48" s="10"/>
      <c r="AM48" s="10"/>
      <c r="AN48" s="10"/>
    </row>
    <row r="49" spans="1:40" ht="27.75" customHeight="1" x14ac:dyDescent="0.25">
      <c r="A49" s="10"/>
      <c r="B49" s="554"/>
      <c r="C49" s="29"/>
      <c r="D49" s="29"/>
      <c r="E49" s="29"/>
      <c r="F49" s="80" t="str">
        <f>IF(AND('2.Identificacion_Riesgos'!$R$10=3,'2.Identificacion_Riesgos'!$T$10=1),'2.Identificacion_Riesgos'!$A$10,"")</f>
        <v/>
      </c>
      <c r="G49" s="81" t="str">
        <f>IF(AND('2.Identificacion_Riesgos'!$R$15=3,'2.Identificacion_Riesgos'!$T$15=1),'2.Identificacion_Riesgos'!$A$15,"")</f>
        <v/>
      </c>
      <c r="H49" s="81" t="str">
        <f>IF(AND('2.Identificacion_Riesgos'!$R$20=3,'2.Identificacion_Riesgos'!$T$20=1),'2.Identificacion_Riesgos'!$A$20,"")</f>
        <v>R3</v>
      </c>
      <c r="I49" s="81" t="str">
        <f>IF(AND('2.Identificacion_Riesgos'!$R$25=3,'2.Identificacion_Riesgos'!$T$25=1),'2.Identificacion_Riesgos'!$A$25,"")</f>
        <v/>
      </c>
      <c r="J49" s="82" t="str">
        <f>IF(AND('2.Identificacion_Riesgos'!$R$30=3,'2.Identificacion_Riesgos'!$T$30=1),'2.Identificacion_Riesgos'!$A$30,"")</f>
        <v/>
      </c>
      <c r="K49" s="85" t="str">
        <f>IF(AND('2.Identificacion_Riesgos'!$R$10=3,'2.Identificacion_Riesgos'!$T$10=2),'2.Identificacion_Riesgos'!$A$10,"")</f>
        <v/>
      </c>
      <c r="L49" s="86" t="str">
        <f>IF(AND('2.Identificacion_Riesgos'!$R$15=3,'2.Identificacion_Riesgos'!$T$15=2),'2.Identificacion_Riesgos'!$A$15,"")</f>
        <v/>
      </c>
      <c r="M49" s="86" t="str">
        <f>IF(AND('2.Identificacion_Riesgos'!$R$20=3,'2.Identificacion_Riesgos'!$T$20=2),'2.Identificacion_Riesgos'!$A$20,"")</f>
        <v/>
      </c>
      <c r="N49" s="86" t="str">
        <f>IF(AND('2.Identificacion_Riesgos'!$R$25=3,'2.Identificacion_Riesgos'!$T$25=2),'2.Identificacion_Riesgos'!$A$25,"")</f>
        <v/>
      </c>
      <c r="O49" s="87" t="str">
        <f>IF(AND('2.Identificacion_Riesgos'!$R$30=3,'2.Identificacion_Riesgos'!$T$30=2),'2.Identificacion_Riesgos'!$A$30,"")</f>
        <v/>
      </c>
      <c r="P49" s="75" t="str">
        <f>IF(AND('2.Identificacion_Riesgos'!$R$10=3,'2.Identificacion_Riesgos'!$T$10=3),'2.Identificacion_Riesgos'!$A$10,"")</f>
        <v/>
      </c>
      <c r="Q49" s="76" t="str">
        <f>IF(AND('2.Identificacion_Riesgos'!$R$15=3,'2.Identificacion_Riesgos'!$T$15=3),'2.Identificacion_Riesgos'!$A$15,"")</f>
        <v/>
      </c>
      <c r="R49" s="76" t="str">
        <f>IF(AND('2.Identificacion_Riesgos'!$R$20=3,'2.Identificacion_Riesgos'!$T$20=3),'2.Identificacion_Riesgos'!$A$20,"")</f>
        <v/>
      </c>
      <c r="S49" s="76" t="str">
        <f>IF(AND('2.Identificacion_Riesgos'!$R$25=3,'2.Identificacion_Riesgos'!$T$25=3),'2.Identificacion_Riesgos'!$A$25,"")</f>
        <v/>
      </c>
      <c r="T49" s="77" t="str">
        <f>IF(AND('2.Identificacion_Riesgos'!$R$30=3,'2.Identificacion_Riesgos'!$T$30=3),'2.Identificacion_Riesgos'!$A$30,"")</f>
        <v/>
      </c>
      <c r="U49" s="70" t="str">
        <f>IF(AND('2.Identificacion_Riesgos'!$R$10=3,'2.Identificacion_Riesgos'!$T$10=4),'2.Identificacion_Riesgos'!$A$10,"")</f>
        <v>R1</v>
      </c>
      <c r="V49" s="71" t="str">
        <f>IF(AND('2.Identificacion_Riesgos'!$R$15=3,'2.Identificacion_Riesgos'!$T$15=4),'2.Identificacion_Riesgos'!$A$15,"")</f>
        <v/>
      </c>
      <c r="W49" s="71" t="str">
        <f>IF(AND('2.Identificacion_Riesgos'!$R$20=3,'2.Identificacion_Riesgos'!$T$20=4),'2.Identificacion_Riesgos'!$A$20,"")</f>
        <v/>
      </c>
      <c r="X49" s="71" t="str">
        <f>IF(AND('2.Identificacion_Riesgos'!$R$25=3,'2.Identificacion_Riesgos'!$T$25=4),'2.Identificacion_Riesgos'!$A$25,"")</f>
        <v/>
      </c>
      <c r="Y49" s="72" t="str">
        <f>IF(AND('2.Identificacion_Riesgos'!$R$30=3,'2.Identificacion_Riesgos'!$T$30=4),'2.Identificacion_Riesgos'!$A$30,"")</f>
        <v/>
      </c>
      <c r="Z49" s="70" t="str">
        <f>IF(AND('2.Identificacion_Riesgos'!$R$10=3,'2.Identificacion_Riesgos'!$T$10=5),'2.Identificacion_Riesgos'!$A$10,"")</f>
        <v/>
      </c>
      <c r="AA49" s="71" t="str">
        <f>IF(AND('2.Identificacion_Riesgos'!$R$15=3,'2.Identificacion_Riesgos'!$T$15=5),'2.Identificacion_Riesgos'!$A$15,"")</f>
        <v/>
      </c>
      <c r="AB49" s="71" t="str">
        <f>IF(AND('2.Identificacion_Riesgos'!$R$20=3,'2.Identificacion_Riesgos'!$T$20=5),'2.Identificacion_Riesgos'!$A$20,"")</f>
        <v/>
      </c>
      <c r="AC49" s="71" t="str">
        <f>IF(AND('2.Identificacion_Riesgos'!$R$25=3,'2.Identificacion_Riesgos'!$T$25=5),'2.Identificacion_Riesgos'!$A$25,"")</f>
        <v/>
      </c>
      <c r="AD49" s="72" t="str">
        <f>IF(AND('2.Identificacion_Riesgos'!$R$30=3,'2.Identificacion_Riesgos'!$T$30=5),'2.Identificacion_Riesgos'!$A$30,"")</f>
        <v/>
      </c>
      <c r="AE49" s="11"/>
      <c r="AF49" s="11"/>
      <c r="AG49" s="11"/>
      <c r="AH49" s="13"/>
      <c r="AI49" s="10"/>
      <c r="AJ49" s="10"/>
      <c r="AK49" s="10"/>
      <c r="AL49" s="10"/>
      <c r="AM49" s="10"/>
      <c r="AN49" s="10"/>
    </row>
    <row r="50" spans="1:40" ht="27.75" customHeight="1" x14ac:dyDescent="0.25">
      <c r="A50" s="10"/>
      <c r="B50" s="554"/>
      <c r="C50" s="558" t="s">
        <v>163</v>
      </c>
      <c r="D50" s="558"/>
      <c r="E50" s="558"/>
      <c r="F50" s="83" t="str">
        <f>IF(AND('2.Identificacion_Riesgos'!$R$35=3,'2.Identificacion_Riesgos'!$T$35=1),'2.Identificacion_Riesgos'!$A$35,"")</f>
        <v/>
      </c>
      <c r="G50" s="17" t="str">
        <f>IF(AND('2.Identificacion_Riesgos'!$R$40=3,'2.Identificacion_Riesgos'!$T$40=1),'2.Identificacion_Riesgos'!$A$40,"")</f>
        <v/>
      </c>
      <c r="H50" s="18" t="str">
        <f>IF(AND('2.Identificacion_Riesgos'!$R$45=3,'2.Identificacion_Riesgos'!$T$45=1),'2.Identificacion_Riesgos'!$A$45,"")</f>
        <v/>
      </c>
      <c r="I50" s="17" t="str">
        <f>IF(AND('2.Identificacion_Riesgos'!$R$50=3,'2.Identificacion_Riesgos'!$T$50=1),'2.Identificacion_Riesgos'!$A$50,"")</f>
        <v/>
      </c>
      <c r="J50" s="84" t="str">
        <f>IF(AND('2.Identificacion_Riesgos'!$R$55=3,'2.Identificacion_Riesgos'!$T$55=1),'2.Identificacion_Riesgos'!$A$55,"")</f>
        <v/>
      </c>
      <c r="K50" s="88" t="str">
        <f>IF(AND('2.Identificacion_Riesgos'!$R$35=3,'2.Identificacion_Riesgos'!$T$35=2),'2.Identificacion_Riesgos'!$A$35,"")</f>
        <v/>
      </c>
      <c r="L50" s="19" t="str">
        <f>IF(AND('2.Identificacion_Riesgos'!$R$40=3,'2.Identificacion_Riesgos'!$T$40=2),'2.Identificacion_Riesgos'!$A$40,"")</f>
        <v/>
      </c>
      <c r="M50" s="20" t="str">
        <f>IF(AND('2.Identificacion_Riesgos'!$R$45=3,'2.Identificacion_Riesgos'!$T$45=2),'2.Identificacion_Riesgos'!$A$45,"")</f>
        <v/>
      </c>
      <c r="N50" s="19" t="str">
        <f>IF(AND('2.Identificacion_Riesgos'!$R$50=3,'2.Identificacion_Riesgos'!$T$50=2),'2.Identificacion_Riesgos'!$A$50,"")</f>
        <v/>
      </c>
      <c r="O50" s="89" t="str">
        <f>IF(AND('2.Identificacion_Riesgos'!$R$55=3,'2.Identificacion_Riesgos'!$T$55=2),'2.Identificacion_Riesgos'!$A$55,"")</f>
        <v/>
      </c>
      <c r="P50" s="78" t="str">
        <f>IF(AND('2.Identificacion_Riesgos'!$R$35=3,'2.Identificacion_Riesgos'!$T$35=3),'2.Identificacion_Riesgos'!$A$35,"")</f>
        <v/>
      </c>
      <c r="Q50" s="21" t="str">
        <f>IF(AND('2.Identificacion_Riesgos'!$R$40=3,'2.Identificacion_Riesgos'!$T$40=3),'2.Identificacion_Riesgos'!$A$40,"")</f>
        <v/>
      </c>
      <c r="R50" s="22" t="str">
        <f>IF(AND('2.Identificacion_Riesgos'!$R$45=3,'2.Identificacion_Riesgos'!$T$45=3),'2.Identificacion_Riesgos'!$A$45,"")</f>
        <v/>
      </c>
      <c r="S50" s="21" t="str">
        <f>IF(AND('2.Identificacion_Riesgos'!$R$50=3,'2.Identificacion_Riesgos'!$T$50=3),'2.Identificacion_Riesgos'!$A$50,"")</f>
        <v/>
      </c>
      <c r="T50" s="79" t="str">
        <f>IF(AND('2.Identificacion_Riesgos'!$R$55=3,'2.Identificacion_Riesgos'!$T$55=3),'2.Identificacion_Riesgos'!$A$55,"")</f>
        <v/>
      </c>
      <c r="U50" s="73" t="str">
        <f>IF(AND('2.Identificacion_Riesgos'!$R$35=3,'2.Identificacion_Riesgos'!$T$35=4),'2.Identificacion_Riesgos'!$A$35,"")</f>
        <v/>
      </c>
      <c r="V50" s="23" t="str">
        <f>IF(AND('2.Identificacion_Riesgos'!$R$40=3,'2.Identificacion_Riesgos'!$T$40=4),'2.Identificacion_Riesgos'!$A$40,"")</f>
        <v/>
      </c>
      <c r="W50" s="24" t="str">
        <f>IF(AND('2.Identificacion_Riesgos'!$R$45=3,'2.Identificacion_Riesgos'!$T$45=4),'2.Identificacion_Riesgos'!$A$45,"")</f>
        <v/>
      </c>
      <c r="X50" s="23" t="str">
        <f>IF(AND('2.Identificacion_Riesgos'!$R$50=3,'2.Identificacion_Riesgos'!$T$50=4),'2.Identificacion_Riesgos'!$A$50,"")</f>
        <v/>
      </c>
      <c r="Y50" s="74" t="str">
        <f>IF(AND('2.Identificacion_Riesgos'!$R$55=3,'2.Identificacion_Riesgos'!$T$55=4),'2.Identificacion_Riesgos'!$A$55,"")</f>
        <v/>
      </c>
      <c r="Z50" s="73" t="str">
        <f>IF(AND('2.Identificacion_Riesgos'!$R$35=3,'2.Identificacion_Riesgos'!$T$35=5),'2.Identificacion_Riesgos'!$A$35,"")</f>
        <v/>
      </c>
      <c r="AA50" s="23" t="str">
        <f>IF(AND('2.Identificacion_Riesgos'!$R$40=3,'2.Identificacion_Riesgos'!$T$40=5),'2.Identificacion_Riesgos'!$A$40,"")</f>
        <v/>
      </c>
      <c r="AB50" s="24" t="str">
        <f>IF(AND('2.Identificacion_Riesgos'!$R$45=3,'2.Identificacion_Riesgos'!$T$45=5),'2.Identificacion_Riesgos'!$A$45,"")</f>
        <v/>
      </c>
      <c r="AC50" s="23" t="str">
        <f>IF(AND('2.Identificacion_Riesgos'!$R$50=3,'2.Identificacion_Riesgos'!$T$50=5),'2.Identificacion_Riesgos'!$A$50,"")</f>
        <v/>
      </c>
      <c r="AD50" s="74" t="str">
        <f>IF(AND('2.Identificacion_Riesgos'!$R$55=3,'2.Identificacion_Riesgos'!$T$55=5),'2.Identificacion_Riesgos'!$A$55,"")</f>
        <v/>
      </c>
      <c r="AE50" s="11"/>
      <c r="AF50" s="11"/>
      <c r="AG50" s="11"/>
      <c r="AH50" s="13"/>
      <c r="AI50" s="10"/>
      <c r="AJ50" s="10"/>
      <c r="AK50" s="10"/>
      <c r="AL50" s="10"/>
      <c r="AM50" s="10"/>
      <c r="AN50" s="10"/>
    </row>
    <row r="51" spans="1:40" ht="27.75" customHeight="1" thickBot="1" x14ac:dyDescent="0.3">
      <c r="A51" s="10"/>
      <c r="B51" s="554"/>
      <c r="C51" s="29"/>
      <c r="D51" s="29"/>
      <c r="E51" s="29"/>
      <c r="F51" s="550">
        <v>0.12</v>
      </c>
      <c r="G51" s="551"/>
      <c r="H51" s="551"/>
      <c r="I51" s="551"/>
      <c r="J51" s="552"/>
      <c r="K51" s="546">
        <v>0.28000000000000003</v>
      </c>
      <c r="L51" s="547"/>
      <c r="M51" s="547"/>
      <c r="N51" s="547"/>
      <c r="O51" s="548"/>
      <c r="P51" s="543">
        <v>0.52</v>
      </c>
      <c r="Q51" s="544"/>
      <c r="R51" s="544"/>
      <c r="S51" s="544"/>
      <c r="T51" s="545"/>
      <c r="U51" s="540">
        <v>0.76</v>
      </c>
      <c r="V51" s="541"/>
      <c r="W51" s="541"/>
      <c r="X51" s="541"/>
      <c r="Y51" s="542"/>
      <c r="Z51" s="540">
        <v>0.92</v>
      </c>
      <c r="AA51" s="541"/>
      <c r="AB51" s="541"/>
      <c r="AC51" s="541"/>
      <c r="AD51" s="542"/>
      <c r="AE51" s="11"/>
      <c r="AF51" s="11"/>
      <c r="AG51" s="11"/>
      <c r="AH51" s="13"/>
      <c r="AI51" s="10"/>
      <c r="AJ51" s="10"/>
      <c r="AK51" s="10"/>
      <c r="AL51" s="10"/>
      <c r="AM51" s="10"/>
      <c r="AN51" s="10"/>
    </row>
    <row r="52" spans="1:40" ht="27.75" customHeight="1" x14ac:dyDescent="0.25">
      <c r="A52" s="10"/>
      <c r="B52" s="554"/>
      <c r="C52" s="29"/>
      <c r="D52" s="29"/>
      <c r="E52" s="29"/>
      <c r="F52" s="85" t="str">
        <f>IF(AND('2.Identificacion_Riesgos'!$R$10=4,'2.Identificacion_Riesgos'!$T$10=1),'2.Identificacion_Riesgos'!$A$10,"")</f>
        <v/>
      </c>
      <c r="G52" s="86" t="str">
        <f>IF(AND('2.Identificacion_Riesgos'!$R$15=4,'2.Identificacion_Riesgos'!$T$15=1),'2.Identificacion_Riesgos'!$A$15,"")</f>
        <v/>
      </c>
      <c r="H52" s="86" t="str">
        <f>IF(AND('2.Identificacion_Riesgos'!$R$20=4,'2.Identificacion_Riesgos'!$T$20=1),'2.Identificacion_Riesgos'!$A$20,"")</f>
        <v/>
      </c>
      <c r="I52" s="86" t="str">
        <f>IF(AND('2.Identificacion_Riesgos'!$R$25=4,'2.Identificacion_Riesgos'!$T$25=1),'2.Identificacion_Riesgos'!$A$25,"")</f>
        <v/>
      </c>
      <c r="J52" s="87" t="str">
        <f>IF(AND('2.Identificacion_Riesgos'!$R$30=4,'2.Identificacion_Riesgos'!$T$30=1),'2.Identificacion_Riesgos'!$A$30,"")</f>
        <v/>
      </c>
      <c r="K52" s="75" t="str">
        <f>IF(AND('2.Identificacion_Riesgos'!$R$10=4,'2.Identificacion_Riesgos'!$T$10=2),'2.Identificacion_Riesgos'!$A$10,"")</f>
        <v/>
      </c>
      <c r="L52" s="76" t="str">
        <f>IF(AND('2.Identificacion_Riesgos'!$R$15=4,'2.Identificacion_Riesgos'!$T$15=2),'2.Identificacion_Riesgos'!$A$15,"")</f>
        <v/>
      </c>
      <c r="M52" s="76" t="str">
        <f>IF(AND('2.Identificacion_Riesgos'!$R$20=4,'2.Identificacion_Riesgos'!$T$20=2),'2.Identificacion_Riesgos'!$A$20,"")</f>
        <v/>
      </c>
      <c r="N52" s="76" t="str">
        <f>IF(AND('2.Identificacion_Riesgos'!$R$25=4,'2.Identificacion_Riesgos'!$T$25=2),'2.Identificacion_Riesgos'!$A$25,"")</f>
        <v/>
      </c>
      <c r="O52" s="77" t="str">
        <f>IF(AND('2.Identificacion_Riesgos'!$R$30=4,'2.Identificacion_Riesgos'!$T$30=2),'2.Identificacion_Riesgos'!$A$30,"")</f>
        <v/>
      </c>
      <c r="P52" s="75" t="str">
        <f>IF(AND('2.Identificacion_Riesgos'!$R$10=4,'2.Identificacion_Riesgos'!$T$10=3),'2.Identificacion_Riesgos'!$A$10,"")</f>
        <v/>
      </c>
      <c r="Q52" s="76" t="str">
        <f>IF(AND('2.Identificacion_Riesgos'!$R$15=4,'2.Identificacion_Riesgos'!$T$15=3),'2.Identificacion_Riesgos'!$A$15,"")</f>
        <v/>
      </c>
      <c r="R52" s="76" t="str">
        <f>IF(AND('2.Identificacion_Riesgos'!$R$20=4,'2.Identificacion_Riesgos'!$T$20=3),'2.Identificacion_Riesgos'!$A$20,"")</f>
        <v/>
      </c>
      <c r="S52" s="76" t="str">
        <f>IF(AND('2.Identificacion_Riesgos'!$R$25=4,'2.Identificacion_Riesgos'!$T$25=3),'2.Identificacion_Riesgos'!$A$25,"")</f>
        <v/>
      </c>
      <c r="T52" s="77" t="str">
        <f>IF(AND('2.Identificacion_Riesgos'!$R$30=4,'2.Identificacion_Riesgos'!$T$30=3),'2.Identificacion_Riesgos'!$A$30,"")</f>
        <v/>
      </c>
      <c r="U52" s="70" t="str">
        <f>IF(AND('2.Identificacion_Riesgos'!$R$10=4,'2.Identificacion_Riesgos'!$T$10=4),'2.Identificacion_Riesgos'!$A$10,"")</f>
        <v/>
      </c>
      <c r="V52" s="71" t="str">
        <f>IF(AND('2.Identificacion_Riesgos'!$R$15=4,'2.Identificacion_Riesgos'!$T$15=4),'2.Identificacion_Riesgos'!$A$15,"")</f>
        <v/>
      </c>
      <c r="W52" s="71" t="str">
        <f>IF(AND('2.Identificacion_Riesgos'!$R$20=4,'2.Identificacion_Riesgos'!$T$20=4),'2.Identificacion_Riesgos'!$A$20,"")</f>
        <v/>
      </c>
      <c r="X52" s="71" t="str">
        <f>IF(AND('2.Identificacion_Riesgos'!$R$25=4,'2.Identificacion_Riesgos'!$T$25=4),'2.Identificacion_Riesgos'!$A$25,"")</f>
        <v/>
      </c>
      <c r="Y52" s="72" t="str">
        <f>IF(AND('2.Identificacion_Riesgos'!$R$30=4,'2.Identificacion_Riesgos'!$T$30=4),'2.Identificacion_Riesgos'!$A$30,"")</f>
        <v/>
      </c>
      <c r="Z52" s="70" t="str">
        <f>IF(AND('2.Identificacion_Riesgos'!$R$10=4,'2.Identificacion_Riesgos'!$T$10=5),'2.Identificacion_Riesgos'!$A$10,"")</f>
        <v/>
      </c>
      <c r="AA52" s="71" t="str">
        <f>IF(AND('2.Identificacion_Riesgos'!$R$15=4,'2.Identificacion_Riesgos'!$T$15=5),'2.Identificacion_Riesgos'!$A$15,"")</f>
        <v/>
      </c>
      <c r="AB52" s="71" t="str">
        <f>IF(AND('2.Identificacion_Riesgos'!$R$20=4,'2.Identificacion_Riesgos'!$T$20=5),'2.Identificacion_Riesgos'!$A$20,"")</f>
        <v/>
      </c>
      <c r="AC52" s="71" t="str">
        <f>IF(AND('2.Identificacion_Riesgos'!$R$25=4,'2.Identificacion_Riesgos'!$T$25=5),'2.Identificacion_Riesgos'!$A$25,"")</f>
        <v/>
      </c>
      <c r="AD52" s="72" t="str">
        <f>IF(AND('2.Identificacion_Riesgos'!$R$30=4,'2.Identificacion_Riesgos'!$T$30=5),'2.Identificacion_Riesgos'!$A$30,"")</f>
        <v/>
      </c>
      <c r="AE52" s="11"/>
      <c r="AF52" s="11"/>
      <c r="AG52" s="11"/>
      <c r="AH52" s="13"/>
      <c r="AI52" s="10"/>
      <c r="AJ52" s="10"/>
      <c r="AK52" s="10"/>
      <c r="AL52" s="10"/>
      <c r="AM52" s="10"/>
      <c r="AN52" s="10"/>
    </row>
    <row r="53" spans="1:40" ht="27.75" customHeight="1" x14ac:dyDescent="0.25">
      <c r="A53" s="10"/>
      <c r="B53" s="554"/>
      <c r="C53" s="558" t="s">
        <v>164</v>
      </c>
      <c r="D53" s="558"/>
      <c r="E53" s="558"/>
      <c r="F53" s="88" t="str">
        <f>IF(AND('2.Identificacion_Riesgos'!$R$35=4,'2.Identificacion_Riesgos'!$T$35=1),'2.Identificacion_Riesgos'!$A$35,"")</f>
        <v/>
      </c>
      <c r="G53" s="19" t="str">
        <f>IF(AND('2.Identificacion_Riesgos'!$R$40=4,'2.Identificacion_Riesgos'!$T$40=1),'2.Identificacion_Riesgos'!$A$40,"")</f>
        <v/>
      </c>
      <c r="H53" s="20" t="str">
        <f>IF(AND('2.Identificacion_Riesgos'!$R$45=4,'2.Identificacion_Riesgos'!$T$45=1),'2.Identificacion_Riesgos'!$A$45,"")</f>
        <v/>
      </c>
      <c r="I53" s="19" t="str">
        <f>IF(AND('2.Identificacion_Riesgos'!$R$50=4,'2.Identificacion_Riesgos'!$T$50=1),'2.Identificacion_Riesgos'!$A$50,"")</f>
        <v/>
      </c>
      <c r="J53" s="89" t="str">
        <f>IF(AND('2.Identificacion_Riesgos'!$R$55=4,'2.Identificacion_Riesgos'!$T$55=1),'2.Identificacion_Riesgos'!$A$55,"")</f>
        <v/>
      </c>
      <c r="K53" s="78" t="str">
        <f>IF(AND('2.Identificacion_Riesgos'!$R$35=4,'2.Identificacion_Riesgos'!$T$35=2),'2.Identificacion_Riesgos'!$A$35,"")</f>
        <v/>
      </c>
      <c r="L53" s="21" t="str">
        <f>IF(AND('2.Identificacion_Riesgos'!$R$40=4,'2.Identificacion_Riesgos'!$T$40=2),'2.Identificacion_Riesgos'!$A$40,"")</f>
        <v/>
      </c>
      <c r="M53" s="22" t="str">
        <f>IF(AND('2.Identificacion_Riesgos'!$R$45=4,'2.Identificacion_Riesgos'!$T$45=2),'2.Identificacion_Riesgos'!$A$45,"")</f>
        <v/>
      </c>
      <c r="N53" s="21" t="str">
        <f>IF(AND('2.Identificacion_Riesgos'!$R$50=4,'2.Identificacion_Riesgos'!$T$50=2),'2.Identificacion_Riesgos'!$A$50,"")</f>
        <v/>
      </c>
      <c r="O53" s="79" t="str">
        <f>IF(AND('2.Identificacion_Riesgos'!$R$55=4,'2.Identificacion_Riesgos'!$T$55=2),'2.Identificacion_Riesgos'!$A$55,"")</f>
        <v/>
      </c>
      <c r="P53" s="78" t="str">
        <f>IF(AND('2.Identificacion_Riesgos'!$R$35=4,'2.Identificacion_Riesgos'!$T$35=3),'2.Identificacion_Riesgos'!$A$35,"")</f>
        <v/>
      </c>
      <c r="Q53" s="21" t="str">
        <f>IF(AND('2.Identificacion_Riesgos'!$R$40=4,'2.Identificacion_Riesgos'!$T$40=3),'2.Identificacion_Riesgos'!$A$40,"")</f>
        <v/>
      </c>
      <c r="R53" s="22" t="str">
        <f>IF(AND('2.Identificacion_Riesgos'!$R$45=4,'2.Identificacion_Riesgos'!$T$45=3),'2.Identificacion_Riesgos'!$A$45,"")</f>
        <v/>
      </c>
      <c r="S53" s="21" t="str">
        <f>IF(AND('2.Identificacion_Riesgos'!$R$50=4,'2.Identificacion_Riesgos'!$T$50=3),'2.Identificacion_Riesgos'!$A$50,"")</f>
        <v/>
      </c>
      <c r="T53" s="79" t="str">
        <f>IF(AND('2.Identificacion_Riesgos'!$R$55=4,'2.Identificacion_Riesgos'!$T$55=3),'2.Identificacion_Riesgos'!$A$55,"")</f>
        <v/>
      </c>
      <c r="U53" s="73" t="str">
        <f>IF(AND('2.Identificacion_Riesgos'!$R$35=4,'2.Identificacion_Riesgos'!$T$35=4),'2.Identificacion_Riesgos'!$A$35,"")</f>
        <v/>
      </c>
      <c r="V53" s="23" t="str">
        <f>IF(AND('2.Identificacion_Riesgos'!$R$40=4,'2.Identificacion_Riesgos'!$T$40=4),'2.Identificacion_Riesgos'!$A$40,"")</f>
        <v/>
      </c>
      <c r="W53" s="24" t="str">
        <f>IF(AND('2.Identificacion_Riesgos'!$R$45=4,'2.Identificacion_Riesgos'!$T$45=4),'2.Identificacion_Riesgos'!$A$45,"")</f>
        <v/>
      </c>
      <c r="X53" s="23" t="str">
        <f>IF(AND('2.Identificacion_Riesgos'!$R$50=4,'2.Identificacion_Riesgos'!$T$50=4),'2.Identificacion_Riesgos'!$A$50,"")</f>
        <v/>
      </c>
      <c r="Y53" s="74" t="str">
        <f>IF(AND('2.Identificacion_Riesgos'!$R$55=4,'2.Identificacion_Riesgos'!$T$55=4),'2.Identificacion_Riesgos'!$A$55,"")</f>
        <v/>
      </c>
      <c r="Z53" s="73" t="str">
        <f>IF(AND('2.Identificacion_Riesgos'!$R$35=4,'2.Identificacion_Riesgos'!$T$35=5),'2.Identificacion_Riesgos'!$A$35,"")</f>
        <v/>
      </c>
      <c r="AA53" s="23" t="str">
        <f>IF(AND('2.Identificacion_Riesgos'!$R$40=4,'2.Identificacion_Riesgos'!$T$40=5),'2.Identificacion_Riesgos'!$A$40,"")</f>
        <v/>
      </c>
      <c r="AB53" s="24" t="str">
        <f>IF(AND('2.Identificacion_Riesgos'!$R$45=4,'2.Identificacion_Riesgos'!$T$45=5),'2.Identificacion_Riesgos'!$A$45,"")</f>
        <v/>
      </c>
      <c r="AC53" s="23" t="str">
        <f>IF(AND('2.Identificacion_Riesgos'!$R$50=4,'2.Identificacion_Riesgos'!$T$50=5),'2.Identificacion_Riesgos'!$A$50,"")</f>
        <v/>
      </c>
      <c r="AD53" s="74" t="str">
        <f>IF(AND('2.Identificacion_Riesgos'!$R$55=4,'2.Identificacion_Riesgos'!$T$55=5),'2.Identificacion_Riesgos'!$A$55,"")</f>
        <v/>
      </c>
      <c r="AE53" s="11"/>
      <c r="AF53" s="11"/>
      <c r="AG53" s="11"/>
      <c r="AH53" s="13"/>
      <c r="AI53" s="10"/>
      <c r="AJ53" s="10"/>
      <c r="AK53" s="10"/>
      <c r="AL53" s="10"/>
      <c r="AM53" s="10"/>
      <c r="AN53" s="10"/>
    </row>
    <row r="54" spans="1:40" ht="27.75" customHeight="1" thickBot="1" x14ac:dyDescent="0.3">
      <c r="A54" s="10"/>
      <c r="B54" s="554"/>
      <c r="C54" s="29"/>
      <c r="D54" s="29"/>
      <c r="E54" s="29"/>
      <c r="F54" s="546">
        <v>0.24</v>
      </c>
      <c r="G54" s="547"/>
      <c r="H54" s="547"/>
      <c r="I54" s="547"/>
      <c r="J54" s="548"/>
      <c r="K54" s="543">
        <v>0.44</v>
      </c>
      <c r="L54" s="544"/>
      <c r="M54" s="544"/>
      <c r="N54" s="544"/>
      <c r="O54" s="545"/>
      <c r="P54" s="543">
        <v>0.56000000000000005</v>
      </c>
      <c r="Q54" s="544"/>
      <c r="R54" s="544"/>
      <c r="S54" s="544"/>
      <c r="T54" s="545"/>
      <c r="U54" s="540">
        <v>0.8</v>
      </c>
      <c r="V54" s="541"/>
      <c r="W54" s="541"/>
      <c r="X54" s="541"/>
      <c r="Y54" s="542"/>
      <c r="Z54" s="540">
        <v>0.96</v>
      </c>
      <c r="AA54" s="541"/>
      <c r="AB54" s="541"/>
      <c r="AC54" s="541"/>
      <c r="AD54" s="542"/>
      <c r="AE54" s="11"/>
      <c r="AF54" s="11"/>
      <c r="AG54" s="11"/>
      <c r="AH54" s="13"/>
      <c r="AI54" s="10"/>
      <c r="AJ54" s="10"/>
      <c r="AK54" s="10"/>
      <c r="AL54" s="10"/>
      <c r="AM54" s="10"/>
      <c r="AN54" s="10"/>
    </row>
    <row r="55" spans="1:40" ht="27.75" customHeight="1" x14ac:dyDescent="0.25">
      <c r="A55" s="10"/>
      <c r="B55" s="554"/>
      <c r="C55" s="29"/>
      <c r="D55" s="29"/>
      <c r="E55" s="29"/>
      <c r="F55" s="75" t="str">
        <f>IF(AND('2.Identificacion_Riesgos'!$R$10=5,'2.Identificacion_Riesgos'!$T$10=1),'2.Identificacion_Riesgos'!$A$10,"")</f>
        <v/>
      </c>
      <c r="G55" s="76" t="str">
        <f>IF(AND('2.Identificacion_Riesgos'!$R$15=5,'2.Identificacion_Riesgos'!$T$15=1),'2.Identificacion_Riesgos'!$A$15,"")</f>
        <v/>
      </c>
      <c r="H55" s="76" t="str">
        <f>IF(AND('2.Identificacion_Riesgos'!$R$20=5,'2.Identificacion_Riesgos'!$T$20=1),'2.Identificacion_Riesgos'!$A$20,"")</f>
        <v/>
      </c>
      <c r="I55" s="76" t="str">
        <f>IF(AND('2.Identificacion_Riesgos'!$R$25=5,'2.Identificacion_Riesgos'!$T$25=1),'2.Identificacion_Riesgos'!$A$25,"")</f>
        <v/>
      </c>
      <c r="J55" s="77" t="str">
        <f>IF(AND('2.Identificacion_Riesgos'!$R$30=5,'2.Identificacion_Riesgos'!$T$30=1),'2.Identificacion_Riesgos'!$A$30,"")</f>
        <v/>
      </c>
      <c r="K55" s="75" t="str">
        <f>IF(AND('2.Identificacion_Riesgos'!$R$10=5,'2.Identificacion_Riesgos'!$T$10=2),'2.Identificacion_Riesgos'!$A$10,"")</f>
        <v/>
      </c>
      <c r="L55" s="76" t="str">
        <f>IF(AND('2.Identificacion_Riesgos'!$R$15=5,'2.Identificacion_Riesgos'!$T$15=2),'2.Identificacion_Riesgos'!$A$15,"")</f>
        <v/>
      </c>
      <c r="M55" s="76" t="str">
        <f>IF(AND('2.Identificacion_Riesgos'!$R$20=5,'2.Identificacion_Riesgos'!$T$20=2),'2.Identificacion_Riesgos'!$A$20,"")</f>
        <v/>
      </c>
      <c r="N55" s="76" t="str">
        <f>IF(AND('2.Identificacion_Riesgos'!$R$25=5,'2.Identificacion_Riesgos'!$T$25=2),'2.Identificacion_Riesgos'!$A$25,"")</f>
        <v/>
      </c>
      <c r="O55" s="77" t="str">
        <f>IF(AND('2.Identificacion_Riesgos'!$R$30=5,'2.Identificacion_Riesgos'!$T$30=2),'2.Identificacion_Riesgos'!$A$30,"")</f>
        <v/>
      </c>
      <c r="P55" s="70" t="str">
        <f>IF(AND('2.Identificacion_Riesgos'!$R$10=5,'2.Identificacion_Riesgos'!$T$10=3),'2.Identificacion_Riesgos'!$A$10,"")</f>
        <v/>
      </c>
      <c r="Q55" s="71" t="str">
        <f>IF(AND('2.Identificacion_Riesgos'!$R$15=5,'2.Identificacion_Riesgos'!$T$15=3),'2.Identificacion_Riesgos'!$A$15,"")</f>
        <v/>
      </c>
      <c r="R55" s="71" t="str">
        <f>IF(AND('2.Identificacion_Riesgos'!$R$20=5,'2.Identificacion_Riesgos'!$T$20=3),'2.Identificacion_Riesgos'!$A$20,"")</f>
        <v/>
      </c>
      <c r="S55" s="71" t="str">
        <f>IF(AND('2.Identificacion_Riesgos'!$R$25=5,'2.Identificacion_Riesgos'!$T$25=3),'2.Identificacion_Riesgos'!$A$25,"")</f>
        <v/>
      </c>
      <c r="T55" s="72" t="str">
        <f>IF(AND('2.Identificacion_Riesgos'!$R$30=5,'2.Identificacion_Riesgos'!$T$30=3),'2.Identificacion_Riesgos'!$A$30,"")</f>
        <v/>
      </c>
      <c r="U55" s="70" t="str">
        <f>IF(AND('2.Identificacion_Riesgos'!$R$10=5,'2.Identificacion_Riesgos'!$T$10=4),'2.Identificacion_Riesgos'!$A$10,"")</f>
        <v/>
      </c>
      <c r="V55" s="71" t="str">
        <f>IF(AND('2.Identificacion_Riesgos'!$R$15=5,'2.Identificacion_Riesgos'!$T$15=4),'2.Identificacion_Riesgos'!$A$15,"")</f>
        <v/>
      </c>
      <c r="W55" s="71" t="str">
        <f>IF(AND('2.Identificacion_Riesgos'!$R$20=5,'2.Identificacion_Riesgos'!$T$20=4),'2.Identificacion_Riesgos'!$A$20,"")</f>
        <v/>
      </c>
      <c r="X55" s="71" t="str">
        <f>IF(AND('2.Identificacion_Riesgos'!$R$25=5,'2.Identificacion_Riesgos'!$T$25=4),'2.Identificacion_Riesgos'!$A$25,"")</f>
        <v/>
      </c>
      <c r="Y55" s="72" t="str">
        <f>IF(AND('2.Identificacion_Riesgos'!$R$30=5,'2.Identificacion_Riesgos'!$T$30=4),'2.Identificacion_Riesgos'!$A$30,"")</f>
        <v/>
      </c>
      <c r="Z55" s="70" t="str">
        <f>IF(AND('2.Identificacion_Riesgos'!$R$10=5,'2.Identificacion_Riesgos'!$T$10=5),'2.Identificacion_Riesgos'!$A$10,"")</f>
        <v/>
      </c>
      <c r="AA55" s="71" t="str">
        <f>IF(AND('2.Identificacion_Riesgos'!$R$15=5,'2.Identificacion_Riesgos'!$T$15=5),'2.Identificacion_Riesgos'!$A$15,"")</f>
        <v/>
      </c>
      <c r="AB55" s="71" t="str">
        <f>IF(AND('2.Identificacion_Riesgos'!$R$20=5,'2.Identificacion_Riesgos'!$T$20=5),'2.Identificacion_Riesgos'!$A$20,"")</f>
        <v/>
      </c>
      <c r="AC55" s="71" t="str">
        <f>IF(AND('2.Identificacion_Riesgos'!$R$25=5,'2.Identificacion_Riesgos'!$T$25=5),'2.Identificacion_Riesgos'!$A$25,"")</f>
        <v/>
      </c>
      <c r="AD55" s="72" t="str">
        <f>IF(AND('2.Identificacion_Riesgos'!$R$30=5,'2.Identificacion_Riesgos'!$T$30=5),'2.Identificacion_Riesgos'!$A$30,"")</f>
        <v/>
      </c>
      <c r="AE55" s="11"/>
      <c r="AF55" s="11"/>
      <c r="AG55" s="11"/>
      <c r="AH55" s="13"/>
      <c r="AI55" s="10"/>
      <c r="AJ55" s="10"/>
      <c r="AK55" s="10"/>
      <c r="AL55" s="10"/>
      <c r="AM55" s="10"/>
      <c r="AN55" s="10"/>
    </row>
    <row r="56" spans="1:40" ht="27.75" customHeight="1" x14ac:dyDescent="0.25">
      <c r="A56" s="10"/>
      <c r="B56" s="554"/>
      <c r="C56" s="558" t="s">
        <v>165</v>
      </c>
      <c r="D56" s="558"/>
      <c r="E56" s="558"/>
      <c r="F56" s="78" t="str">
        <f>IF(AND('2.Identificacion_Riesgos'!$R$35=5,'2.Identificacion_Riesgos'!$T$35=1),'2.Identificacion_Riesgos'!$A$35,"")</f>
        <v/>
      </c>
      <c r="G56" s="21" t="str">
        <f>IF(AND('2.Identificacion_Riesgos'!$R$40=5,'2.Identificacion_Riesgos'!$T$40=1),'2.Identificacion_Riesgos'!$A$40,"")</f>
        <v/>
      </c>
      <c r="H56" s="22" t="str">
        <f>IF(AND('2.Identificacion_Riesgos'!$R$45=5,'2.Identificacion_Riesgos'!$T$45=1),'2.Identificacion_Riesgos'!$A$45,"")</f>
        <v/>
      </c>
      <c r="I56" s="21" t="str">
        <f>IF(AND('2.Identificacion_Riesgos'!$R$50=5,'2.Identificacion_Riesgos'!$T$50=1),'2.Identificacion_Riesgos'!$A$50,"")</f>
        <v/>
      </c>
      <c r="J56" s="79" t="str">
        <f>IF(AND('2.Identificacion_Riesgos'!$R$55=5,'2.Identificacion_Riesgos'!$T$55=1),'2.Identificacion_Riesgos'!$A$55,"")</f>
        <v/>
      </c>
      <c r="K56" s="78" t="str">
        <f>IF(AND('2.Identificacion_Riesgos'!$R$35=5,'2.Identificacion_Riesgos'!$T$35=2),'2.Identificacion_Riesgos'!$A$35,"")</f>
        <v/>
      </c>
      <c r="L56" s="21" t="str">
        <f>IF(AND('2.Identificacion_Riesgos'!$R$40=5,'2.Identificacion_Riesgos'!$T$40=2),'2.Identificacion_Riesgos'!$A$40,"")</f>
        <v/>
      </c>
      <c r="M56" s="22" t="str">
        <f>IF(AND('2.Identificacion_Riesgos'!$R$45=5,'2.Identificacion_Riesgos'!$T$45=2),'2.Identificacion_Riesgos'!$A$45,"")</f>
        <v/>
      </c>
      <c r="N56" s="21" t="str">
        <f>IF(AND('2.Identificacion_Riesgos'!$R$50=5,'2.Identificacion_Riesgos'!$T$50=2),'2.Identificacion_Riesgos'!$A$50,"")</f>
        <v/>
      </c>
      <c r="O56" s="79" t="str">
        <f>IF(AND('2.Identificacion_Riesgos'!$R$55=5,'2.Identificacion_Riesgos'!$T$55=2),'2.Identificacion_Riesgos'!$A$55,"")</f>
        <v/>
      </c>
      <c r="P56" s="73" t="str">
        <f>IF(AND('2.Identificacion_Riesgos'!$R$35=5,'2.Identificacion_Riesgos'!$T$35=3),'2.Identificacion_Riesgos'!$A$35,"")</f>
        <v/>
      </c>
      <c r="Q56" s="23" t="str">
        <f>IF(AND('2.Identificacion_Riesgos'!$R$40=5,'2.Identificacion_Riesgos'!$T$40=3),'2.Identificacion_Riesgos'!$A$40,"")</f>
        <v/>
      </c>
      <c r="R56" s="24" t="str">
        <f>IF(AND('2.Identificacion_Riesgos'!$R$45=5,'2.Identificacion_Riesgos'!$T$45=3),'2.Identificacion_Riesgos'!$A$45,"")</f>
        <v/>
      </c>
      <c r="S56" s="23" t="str">
        <f>IF(AND('2.Identificacion_Riesgos'!$R$50=5,'2.Identificacion_Riesgos'!$T$50=3),'2.Identificacion_Riesgos'!$A$50,"")</f>
        <v/>
      </c>
      <c r="T56" s="74" t="str">
        <f>IF(AND('2.Identificacion_Riesgos'!$R$55=5,'2.Identificacion_Riesgos'!$T$55=3),'2.Identificacion_Riesgos'!$A$55,"")</f>
        <v/>
      </c>
      <c r="U56" s="73" t="str">
        <f>IF(AND('2.Identificacion_Riesgos'!$R$35=5,'2.Identificacion_Riesgos'!$T$35=4),'2.Identificacion_Riesgos'!$A$35,"")</f>
        <v/>
      </c>
      <c r="V56" s="23" t="str">
        <f>IF(AND('2.Identificacion_Riesgos'!$R$40=5,'2.Identificacion_Riesgos'!$T$40=4),'2.Identificacion_Riesgos'!$A$40,"")</f>
        <v/>
      </c>
      <c r="W56" s="24" t="str">
        <f>IF(AND('2.Identificacion_Riesgos'!$R$45=5,'2.Identificacion_Riesgos'!$T$45=4),'2.Identificacion_Riesgos'!$A$45,"")</f>
        <v/>
      </c>
      <c r="X56" s="23" t="str">
        <f>IF(AND('2.Identificacion_Riesgos'!$R$50=5,'2.Identificacion_Riesgos'!$T$50=4),'2.Identificacion_Riesgos'!$A$50,"")</f>
        <v/>
      </c>
      <c r="Y56" s="74" t="str">
        <f>IF(AND('2.Identificacion_Riesgos'!$R$55=5,'2.Identificacion_Riesgos'!$T$55=4),'2.Identificacion_Riesgos'!$A$55,"")</f>
        <v/>
      </c>
      <c r="Z56" s="73" t="str">
        <f>IF(AND('2.Identificacion_Riesgos'!$R$35=5,'2.Identificacion_Riesgos'!$T$35=5),'2.Identificacion_Riesgos'!$A$35,"")</f>
        <v/>
      </c>
      <c r="AA56" s="23" t="str">
        <f>IF(AND('2.Identificacion_Riesgos'!$R$40=5,'2.Identificacion_Riesgos'!$T$40=5),'2.Identificacion_Riesgos'!$A$40,"")</f>
        <v/>
      </c>
      <c r="AB56" s="24" t="str">
        <f>IF(AND('2.Identificacion_Riesgos'!$R$45=5,'2.Identificacion_Riesgos'!$T$45=5),'2.Identificacion_Riesgos'!$A$45,"")</f>
        <v/>
      </c>
      <c r="AC56" s="23" t="str">
        <f>IF(AND('2.Identificacion_Riesgos'!$R$50=5,'2.Identificacion_Riesgos'!$T$50=5),'2.Identificacion_Riesgos'!$A$50,"")</f>
        <v/>
      </c>
      <c r="AD56" s="74" t="str">
        <f>IF(AND('2.Identificacion_Riesgos'!$R$55=5,'2.Identificacion_Riesgos'!$T$55=5),'2.Identificacion_Riesgos'!$A$55,"")</f>
        <v/>
      </c>
      <c r="AE56" s="11"/>
      <c r="AF56" s="11"/>
      <c r="AG56" s="11"/>
      <c r="AH56" s="13"/>
      <c r="AI56" s="10"/>
      <c r="AJ56" s="10"/>
      <c r="AK56" s="10"/>
      <c r="AL56" s="10"/>
      <c r="AM56" s="10"/>
      <c r="AN56" s="10"/>
    </row>
    <row r="57" spans="1:40" ht="27.75" customHeight="1" thickBot="1" x14ac:dyDescent="0.3">
      <c r="A57" s="10"/>
      <c r="B57" s="554"/>
      <c r="C57" s="29"/>
      <c r="D57" s="29"/>
      <c r="E57" s="29"/>
      <c r="F57" s="543">
        <v>0.4</v>
      </c>
      <c r="G57" s="544"/>
      <c r="H57" s="544"/>
      <c r="I57" s="544"/>
      <c r="J57" s="545"/>
      <c r="K57" s="543">
        <v>0.48</v>
      </c>
      <c r="L57" s="544"/>
      <c r="M57" s="544"/>
      <c r="N57" s="544"/>
      <c r="O57" s="545"/>
      <c r="P57" s="540">
        <v>0.72</v>
      </c>
      <c r="Q57" s="541"/>
      <c r="R57" s="541"/>
      <c r="S57" s="541"/>
      <c r="T57" s="542"/>
      <c r="U57" s="540">
        <v>0.84</v>
      </c>
      <c r="V57" s="541"/>
      <c r="W57" s="541"/>
      <c r="X57" s="541"/>
      <c r="Y57" s="542"/>
      <c r="Z57" s="540">
        <v>1</v>
      </c>
      <c r="AA57" s="541"/>
      <c r="AB57" s="541"/>
      <c r="AC57" s="541"/>
      <c r="AD57" s="542"/>
      <c r="AE57" s="11"/>
      <c r="AF57" s="11"/>
      <c r="AG57" s="11"/>
      <c r="AH57" s="13"/>
      <c r="AI57" s="10"/>
      <c r="AJ57" s="10"/>
      <c r="AK57" s="10"/>
      <c r="AL57" s="10"/>
      <c r="AM57" s="10"/>
      <c r="AN57" s="10"/>
    </row>
    <row r="58" spans="1:40" ht="27.75" customHeight="1" x14ac:dyDescent="0.25">
      <c r="A58" s="10"/>
      <c r="B58" s="1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3"/>
      <c r="AI58" s="10"/>
      <c r="AJ58" s="10"/>
      <c r="AK58" s="10"/>
      <c r="AL58" s="10"/>
      <c r="AM58" s="10"/>
      <c r="AN58" s="10"/>
    </row>
    <row r="59" spans="1:40" ht="27.75" customHeight="1" x14ac:dyDescent="0.25">
      <c r="A59" s="10"/>
      <c r="B59" s="1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3"/>
      <c r="AI59" s="10"/>
      <c r="AJ59" s="10"/>
      <c r="AK59" s="10"/>
      <c r="AL59" s="10"/>
      <c r="AM59" s="10"/>
      <c r="AN59" s="10"/>
    </row>
    <row r="60" spans="1:40" ht="27.75" customHeight="1" thickBot="1" x14ac:dyDescent="0.3">
      <c r="A60" s="10"/>
      <c r="B60" s="14"/>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6"/>
      <c r="AI60" s="10"/>
      <c r="AJ60" s="10"/>
      <c r="AK60" s="10"/>
      <c r="AL60" s="10"/>
      <c r="AM60" s="10"/>
      <c r="AN60" s="10"/>
    </row>
    <row r="61" spans="1:40" ht="27.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ht="27.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ht="27.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ht="27.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ht="27.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ht="27.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ht="27.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ht="27.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27.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ht="27.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ht="27.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ht="27.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ht="27.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ht="27.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ht="27.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ht="27.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ht="27.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ht="27.75" customHeight="1"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ht="27.75" customHeight="1"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ht="27.75" customHeight="1"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2:40" ht="27.75" customHeight="1"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2:40" ht="27.75" customHeight="1"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ht="27.75" customHeight="1"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2:40" ht="27.75" customHeight="1"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2:40" ht="27.75" customHeight="1"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2:40" ht="27.75" customHeight="1"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2:40" ht="27.75" customHeight="1"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2:40" ht="27.75" customHeight="1"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2:40" ht="27.75" customHeight="1"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2:40" ht="27.75" customHeight="1"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sheetData>
  <mergeCells count="82">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 ref="F31:J31"/>
    <mergeCell ref="F57:J57"/>
    <mergeCell ref="K57:O57"/>
    <mergeCell ref="P57:T57"/>
    <mergeCell ref="P42:T42"/>
    <mergeCell ref="F54:J54"/>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25:J25"/>
    <mergeCell ref="U28:Y28"/>
    <mergeCell ref="P28:T28"/>
    <mergeCell ref="K28:O28"/>
    <mergeCell ref="F28:J28"/>
    <mergeCell ref="P25:T25"/>
    <mergeCell ref="Z25:AD25"/>
    <mergeCell ref="U25:Y25"/>
    <mergeCell ref="Z51:AD51"/>
    <mergeCell ref="P31:T31"/>
    <mergeCell ref="K31:O31"/>
    <mergeCell ref="K42:O42"/>
    <mergeCell ref="K25:O25"/>
    <mergeCell ref="Z28:AD28"/>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92"/>
  <sheetViews>
    <sheetView view="pageBreakPreview" zoomScale="90" zoomScaleNormal="60" zoomScaleSheetLayoutView="90" workbookViewId="0">
      <selection activeCell="G38" sqref="G38"/>
    </sheetView>
  </sheetViews>
  <sheetFormatPr baseColWidth="10" defaultRowHeight="15" x14ac:dyDescent="0.25"/>
  <cols>
    <col min="1" max="1" width="10.140625" style="3" customWidth="1"/>
    <col min="2" max="2" width="20" customWidth="1"/>
    <col min="3" max="3" width="32.28515625" customWidth="1"/>
    <col min="4" max="4" width="53.7109375" style="3" customWidth="1"/>
    <col min="5" max="5" width="19.28515625" customWidth="1"/>
    <col min="6" max="6" width="26.5703125" customWidth="1"/>
    <col min="7" max="7" width="28.5703125" customWidth="1"/>
    <col min="8" max="8" width="8.85546875" style="100" customWidth="1"/>
    <col min="9" max="9" width="14.85546875" customWidth="1"/>
    <col min="10" max="10" width="17.28515625" customWidth="1"/>
    <col min="11" max="11" width="15.85546875" style="49" customWidth="1"/>
    <col min="12" max="12" width="16.5703125" style="3" customWidth="1"/>
    <col min="13" max="13" width="16.28515625" customWidth="1"/>
    <col min="14" max="14" width="29.7109375" customWidth="1"/>
    <col min="15" max="15" width="17.42578125" customWidth="1"/>
    <col min="16" max="16" width="12.140625" customWidth="1"/>
    <col min="17" max="17" width="24.85546875" bestFit="1" customWidth="1"/>
  </cols>
  <sheetData>
    <row r="1" spans="1:17" s="3" customFormat="1" ht="15" customHeight="1" x14ac:dyDescent="0.25">
      <c r="A1" s="262"/>
      <c r="B1" s="262"/>
      <c r="C1" s="262"/>
      <c r="D1" s="502" t="s">
        <v>220</v>
      </c>
      <c r="E1" s="503"/>
      <c r="F1" s="503"/>
      <c r="G1" s="503"/>
      <c r="H1" s="503"/>
      <c r="I1" s="503"/>
      <c r="J1" s="503"/>
      <c r="K1" s="503"/>
      <c r="L1" s="503"/>
      <c r="M1" s="503"/>
      <c r="N1" s="504"/>
      <c r="O1" s="267" t="s">
        <v>197</v>
      </c>
      <c r="P1" s="267"/>
      <c r="Q1" s="267"/>
    </row>
    <row r="2" spans="1:17" s="3" customFormat="1" ht="15" customHeight="1" x14ac:dyDescent="0.25">
      <c r="A2" s="262"/>
      <c r="B2" s="262"/>
      <c r="C2" s="262"/>
      <c r="D2" s="388"/>
      <c r="E2" s="505"/>
      <c r="F2" s="505"/>
      <c r="G2" s="505"/>
      <c r="H2" s="505"/>
      <c r="I2" s="505"/>
      <c r="J2" s="505"/>
      <c r="K2" s="505"/>
      <c r="L2" s="505"/>
      <c r="M2" s="505"/>
      <c r="N2" s="390"/>
      <c r="O2" s="267"/>
      <c r="P2" s="267"/>
      <c r="Q2" s="267"/>
    </row>
    <row r="3" spans="1:17" s="3" customFormat="1" ht="15" customHeight="1" x14ac:dyDescent="0.25">
      <c r="A3" s="262"/>
      <c r="B3" s="262"/>
      <c r="C3" s="262"/>
      <c r="D3" s="388"/>
      <c r="E3" s="505"/>
      <c r="F3" s="505"/>
      <c r="G3" s="505"/>
      <c r="H3" s="505"/>
      <c r="I3" s="505"/>
      <c r="J3" s="505"/>
      <c r="K3" s="505"/>
      <c r="L3" s="505"/>
      <c r="M3" s="505"/>
      <c r="N3" s="390"/>
      <c r="O3" s="267"/>
      <c r="P3" s="267"/>
      <c r="Q3" s="267"/>
    </row>
    <row r="4" spans="1:17" s="3" customFormat="1" ht="15" customHeight="1" x14ac:dyDescent="0.25">
      <c r="A4" s="262"/>
      <c r="B4" s="262"/>
      <c r="C4" s="262"/>
      <c r="D4" s="388"/>
      <c r="E4" s="505"/>
      <c r="F4" s="505"/>
      <c r="G4" s="505"/>
      <c r="H4" s="505"/>
      <c r="I4" s="505"/>
      <c r="J4" s="505"/>
      <c r="K4" s="505"/>
      <c r="L4" s="505"/>
      <c r="M4" s="505"/>
      <c r="N4" s="390"/>
      <c r="O4" s="267"/>
      <c r="P4" s="267"/>
      <c r="Q4" s="267"/>
    </row>
    <row r="5" spans="1:17" s="3" customFormat="1" ht="15" customHeight="1" x14ac:dyDescent="0.25">
      <c r="A5" s="262"/>
      <c r="B5" s="262"/>
      <c r="C5" s="262"/>
      <c r="D5" s="388"/>
      <c r="E5" s="505"/>
      <c r="F5" s="505"/>
      <c r="G5" s="505"/>
      <c r="H5" s="505"/>
      <c r="I5" s="505"/>
      <c r="J5" s="505"/>
      <c r="K5" s="505"/>
      <c r="L5" s="505"/>
      <c r="M5" s="505"/>
      <c r="N5" s="390"/>
      <c r="O5" s="577" t="s">
        <v>367</v>
      </c>
      <c r="P5" s="577"/>
      <c r="Q5" s="577"/>
    </row>
    <row r="6" spans="1:17" s="3" customFormat="1" ht="15" customHeight="1" x14ac:dyDescent="0.25">
      <c r="A6" s="262"/>
      <c r="B6" s="262"/>
      <c r="C6" s="262"/>
      <c r="D6" s="388"/>
      <c r="E6" s="505"/>
      <c r="F6" s="505"/>
      <c r="G6" s="505"/>
      <c r="H6" s="505"/>
      <c r="I6" s="505"/>
      <c r="J6" s="505"/>
      <c r="K6" s="505"/>
      <c r="L6" s="505"/>
      <c r="M6" s="505"/>
      <c r="N6" s="390"/>
      <c r="O6" s="577"/>
      <c r="P6" s="577"/>
      <c r="Q6" s="577"/>
    </row>
    <row r="7" spans="1:17" s="3" customFormat="1" ht="15" customHeight="1" x14ac:dyDescent="0.25">
      <c r="A7" s="262"/>
      <c r="B7" s="262"/>
      <c r="C7" s="262"/>
      <c r="D7" s="388"/>
      <c r="E7" s="505"/>
      <c r="F7" s="505"/>
      <c r="G7" s="505"/>
      <c r="H7" s="505"/>
      <c r="I7" s="505"/>
      <c r="J7" s="505"/>
      <c r="K7" s="505"/>
      <c r="L7" s="505"/>
      <c r="M7" s="505"/>
      <c r="N7" s="390"/>
      <c r="O7" s="577"/>
      <c r="P7" s="577"/>
      <c r="Q7" s="577"/>
    </row>
    <row r="8" spans="1:17" s="3" customFormat="1" ht="15.75" customHeight="1" x14ac:dyDescent="0.25">
      <c r="A8" s="262"/>
      <c r="B8" s="262"/>
      <c r="C8" s="262"/>
      <c r="D8" s="391"/>
      <c r="E8" s="392"/>
      <c r="F8" s="392"/>
      <c r="G8" s="392"/>
      <c r="H8" s="392"/>
      <c r="I8" s="392"/>
      <c r="J8" s="392"/>
      <c r="K8" s="392"/>
      <c r="L8" s="392"/>
      <c r="M8" s="392"/>
      <c r="N8" s="393"/>
      <c r="O8" s="577"/>
      <c r="P8" s="577"/>
      <c r="Q8" s="577"/>
    </row>
    <row r="9" spans="1:17" s="3" customFormat="1" ht="11.25" customHeight="1" thickBot="1" x14ac:dyDescent="0.3">
      <c r="A9" s="45"/>
      <c r="B9" s="46"/>
      <c r="C9" s="46"/>
      <c r="D9" s="90"/>
      <c r="E9" s="47"/>
      <c r="F9" s="47"/>
      <c r="G9" s="47"/>
      <c r="H9" s="47"/>
      <c r="I9" s="47"/>
      <c r="J9" s="47"/>
      <c r="K9" s="47"/>
      <c r="L9" s="47"/>
    </row>
    <row r="10" spans="1:17" s="3" customFormat="1" ht="25.5" customHeight="1" x14ac:dyDescent="0.25">
      <c r="A10" s="575" t="s">
        <v>177</v>
      </c>
      <c r="B10" s="576"/>
      <c r="C10" s="576"/>
      <c r="D10" s="576"/>
      <c r="E10" s="576"/>
      <c r="F10" s="576"/>
      <c r="G10" s="576"/>
      <c r="H10" s="576"/>
      <c r="I10" s="576"/>
      <c r="J10" s="576"/>
      <c r="K10" s="576"/>
      <c r="L10" s="576"/>
      <c r="M10" s="576" t="s">
        <v>363</v>
      </c>
      <c r="N10" s="576"/>
      <c r="O10" s="576"/>
      <c r="P10" s="576"/>
      <c r="Q10" s="626"/>
    </row>
    <row r="11" spans="1:17" s="49" customFormat="1" ht="15" customHeight="1" x14ac:dyDescent="0.25">
      <c r="A11" s="585" t="s">
        <v>207</v>
      </c>
      <c r="B11" s="600" t="s">
        <v>170</v>
      </c>
      <c r="C11" s="600" t="s">
        <v>186</v>
      </c>
      <c r="D11" s="578" t="s">
        <v>142</v>
      </c>
      <c r="E11" s="600" t="s">
        <v>179</v>
      </c>
      <c r="F11" s="600" t="s">
        <v>172</v>
      </c>
      <c r="G11" s="600" t="s">
        <v>173</v>
      </c>
      <c r="H11" s="600" t="s">
        <v>155</v>
      </c>
      <c r="I11" s="600" t="s">
        <v>174</v>
      </c>
      <c r="J11" s="600"/>
      <c r="K11" s="600" t="s">
        <v>183</v>
      </c>
      <c r="L11" s="600" t="s">
        <v>189</v>
      </c>
      <c r="M11" s="627" t="s">
        <v>211</v>
      </c>
      <c r="N11" s="627"/>
      <c r="O11" s="627"/>
      <c r="P11" s="600" t="s">
        <v>178</v>
      </c>
      <c r="Q11" s="628"/>
    </row>
    <row r="12" spans="1:17" s="49" customFormat="1" ht="30" customHeight="1" thickBot="1" x14ac:dyDescent="0.3">
      <c r="A12" s="586"/>
      <c r="B12" s="578"/>
      <c r="C12" s="578"/>
      <c r="D12" s="579"/>
      <c r="E12" s="578"/>
      <c r="F12" s="578"/>
      <c r="G12" s="578"/>
      <c r="H12" s="578"/>
      <c r="I12" s="102" t="s">
        <v>184</v>
      </c>
      <c r="J12" s="102" t="s">
        <v>185</v>
      </c>
      <c r="K12" s="578"/>
      <c r="L12" s="578"/>
      <c r="M12" s="102" t="s">
        <v>180</v>
      </c>
      <c r="N12" s="102" t="s">
        <v>181</v>
      </c>
      <c r="O12" s="102" t="s">
        <v>182</v>
      </c>
      <c r="P12" s="102" t="s">
        <v>175</v>
      </c>
      <c r="Q12" s="103" t="s">
        <v>176</v>
      </c>
    </row>
    <row r="13" spans="1:17" ht="66.75" customHeight="1" x14ac:dyDescent="0.25">
      <c r="A13" s="587" t="s">
        <v>72</v>
      </c>
      <c r="B13" s="590" t="str">
        <f>'2.Identificacion_Riesgos'!E10</f>
        <v xml:space="preserve">Excluir requerimientos necesarios para  la elaboración del plan de acción de Adecuación y Sostenibilidad MIPG </v>
      </c>
      <c r="C13" s="604" t="str">
        <f>'2.Identificacion_Riesgos'!F10</f>
        <v>1. Falta de conocimiento de los planes de acción de la vigencia anterior.</v>
      </c>
      <c r="D13" s="601" t="str">
        <f>'3.Controles'!E9</f>
        <v>El profesional del proceso de Mejora continua debe publicar los planes de acción con sus diferentes versiones en la página de la SCRD, para validar los cambios realizados y tener de referencia que actividades programar para el año siguiente. Su publicación se solicita por medio de breaf a la Oficina de Comunicaciones y sus cambios son presentados al  Comité Institucional de Gestión y Desempeño (CIGD), con el fin de que sean  revisados y aprobados. Se debe hacer seguimiento al cumplimiento del plan de acción y  reportar resultado en el IND 02.</v>
      </c>
      <c r="E13" s="593" t="str">
        <f>'2.Identificacion_Riesgos'!U10</f>
        <v>EXTREMA 76%</v>
      </c>
      <c r="F13" s="580" t="s">
        <v>376</v>
      </c>
      <c r="G13" s="9" t="s">
        <v>428</v>
      </c>
      <c r="H13" s="69">
        <v>0.3</v>
      </c>
      <c r="I13" s="98">
        <v>44197</v>
      </c>
      <c r="J13" s="98">
        <v>44246</v>
      </c>
      <c r="K13" s="65" t="s">
        <v>379</v>
      </c>
      <c r="L13" s="580" t="s">
        <v>380</v>
      </c>
      <c r="M13" s="617"/>
      <c r="N13" s="618" t="str">
        <f>IF(M13="SI","1. Describa el evento presentado 2. Genere una acción correctiva en isolucion 3. Realice nuevamente el proceso de analisis de riesgo"," ")</f>
        <v xml:space="preserve"> </v>
      </c>
      <c r="O13" s="580"/>
      <c r="P13" s="621"/>
      <c r="Q13" s="91"/>
    </row>
    <row r="14" spans="1:17" s="3" customFormat="1" ht="48.75" customHeight="1" x14ac:dyDescent="0.25">
      <c r="A14" s="588"/>
      <c r="B14" s="591"/>
      <c r="C14" s="598"/>
      <c r="D14" s="602"/>
      <c r="E14" s="594"/>
      <c r="F14" s="581"/>
      <c r="G14" s="8" t="s">
        <v>429</v>
      </c>
      <c r="H14" s="68">
        <v>0.3</v>
      </c>
      <c r="I14" s="48">
        <v>44197</v>
      </c>
      <c r="J14" s="48">
        <v>44530</v>
      </c>
      <c r="K14" s="7" t="s">
        <v>377</v>
      </c>
      <c r="L14" s="581"/>
      <c r="M14" s="583"/>
      <c r="N14" s="619"/>
      <c r="O14" s="581"/>
      <c r="P14" s="622"/>
      <c r="Q14" s="92"/>
    </row>
    <row r="15" spans="1:17" s="3" customFormat="1" ht="48.75" customHeight="1" x14ac:dyDescent="0.25">
      <c r="A15" s="588"/>
      <c r="B15" s="591"/>
      <c r="C15" s="598"/>
      <c r="D15" s="602"/>
      <c r="E15" s="594"/>
      <c r="F15" s="581"/>
      <c r="G15" s="8" t="s">
        <v>471</v>
      </c>
      <c r="H15" s="68">
        <v>0.2</v>
      </c>
      <c r="I15" s="48">
        <v>44197</v>
      </c>
      <c r="J15" s="48">
        <v>44530</v>
      </c>
      <c r="K15" s="7" t="s">
        <v>426</v>
      </c>
      <c r="L15" s="581"/>
      <c r="M15" s="583"/>
      <c r="N15" s="619"/>
      <c r="O15" s="581"/>
      <c r="P15" s="622"/>
      <c r="Q15" s="157"/>
    </row>
    <row r="16" spans="1:17" s="3" customFormat="1" ht="63" customHeight="1" x14ac:dyDescent="0.25">
      <c r="A16" s="588"/>
      <c r="B16" s="591"/>
      <c r="C16" s="599"/>
      <c r="D16" s="602"/>
      <c r="E16" s="594"/>
      <c r="F16" s="605"/>
      <c r="G16" s="8" t="s">
        <v>430</v>
      </c>
      <c r="H16" s="68">
        <v>0.2</v>
      </c>
      <c r="I16" s="48">
        <v>44256</v>
      </c>
      <c r="J16" s="48">
        <v>44530</v>
      </c>
      <c r="K16" s="7" t="s">
        <v>379</v>
      </c>
      <c r="L16" s="581"/>
      <c r="M16" s="583"/>
      <c r="N16" s="619"/>
      <c r="O16" s="581"/>
      <c r="P16" s="623"/>
      <c r="Q16" s="92"/>
    </row>
    <row r="17" spans="1:17" ht="56.25" customHeight="1" x14ac:dyDescent="0.25">
      <c r="A17" s="588"/>
      <c r="B17" s="591"/>
      <c r="C17" s="597" t="str">
        <f>'2.Identificacion_Riesgos'!F11</f>
        <v>2. Falta la designación del servidor, encargado de su seguimiento.</v>
      </c>
      <c r="D17" s="602" t="str">
        <f>'3.Controles'!E10</f>
        <v>Dentro del equipo de Sistemas de Gestión, se debe delegar un profesional que realice el respectivo seguimiento al plan de acción, así como el reporte del indicador  que mide el cumplimiento de las actividades.</v>
      </c>
      <c r="E17" s="595"/>
      <c r="F17" s="606" t="s">
        <v>427</v>
      </c>
      <c r="G17" s="229" t="s">
        <v>431</v>
      </c>
      <c r="H17" s="159">
        <v>0.2</v>
      </c>
      <c r="I17" s="230">
        <v>44197</v>
      </c>
      <c r="J17" s="230">
        <v>44255</v>
      </c>
      <c r="K17" s="160" t="s">
        <v>467</v>
      </c>
      <c r="L17" s="581"/>
      <c r="M17" s="583"/>
      <c r="N17" s="619"/>
      <c r="O17" s="581"/>
      <c r="P17" s="624"/>
      <c r="Q17" s="105"/>
    </row>
    <row r="18" spans="1:17" s="3" customFormat="1" ht="96" customHeight="1" x14ac:dyDescent="0.25">
      <c r="A18" s="588"/>
      <c r="B18" s="591"/>
      <c r="C18" s="598"/>
      <c r="D18" s="602"/>
      <c r="E18" s="595"/>
      <c r="F18" s="607"/>
      <c r="G18" s="171" t="s">
        <v>432</v>
      </c>
      <c r="H18" s="68">
        <v>0.8</v>
      </c>
      <c r="I18" s="48">
        <v>44256</v>
      </c>
      <c r="J18" s="48">
        <v>44530</v>
      </c>
      <c r="K18" s="7" t="s">
        <v>378</v>
      </c>
      <c r="L18" s="603"/>
      <c r="M18" s="583"/>
      <c r="N18" s="619"/>
      <c r="O18" s="581"/>
      <c r="P18" s="622"/>
      <c r="Q18" s="105"/>
    </row>
    <row r="19" spans="1:17" s="3" customFormat="1" ht="5.25" customHeight="1" x14ac:dyDescent="0.25">
      <c r="A19" s="588"/>
      <c r="B19" s="591"/>
      <c r="C19" s="598"/>
      <c r="D19" s="602"/>
      <c r="E19" s="595"/>
      <c r="F19" s="607"/>
      <c r="G19" s="8"/>
      <c r="H19" s="68"/>
      <c r="I19" s="66"/>
      <c r="J19" s="66"/>
      <c r="K19" s="93"/>
      <c r="L19" s="603"/>
      <c r="M19" s="583"/>
      <c r="N19" s="619"/>
      <c r="O19" s="581"/>
      <c r="P19" s="622"/>
      <c r="Q19" s="105"/>
    </row>
    <row r="20" spans="1:17" s="3" customFormat="1" ht="5.25" customHeight="1" x14ac:dyDescent="0.25">
      <c r="A20" s="588"/>
      <c r="B20" s="591"/>
      <c r="C20" s="599"/>
      <c r="D20" s="602"/>
      <c r="E20" s="595"/>
      <c r="F20" s="608"/>
      <c r="G20" s="8"/>
      <c r="H20" s="68"/>
      <c r="I20" s="66"/>
      <c r="J20" s="101"/>
      <c r="K20" s="93"/>
      <c r="L20" s="603"/>
      <c r="M20" s="583"/>
      <c r="N20" s="619"/>
      <c r="O20" s="581"/>
      <c r="P20" s="623"/>
      <c r="Q20" s="105"/>
    </row>
    <row r="21" spans="1:17" ht="84" customHeight="1" x14ac:dyDescent="0.25">
      <c r="A21" s="588"/>
      <c r="B21" s="591"/>
      <c r="C21" s="597" t="str">
        <f>'2.Identificacion_Riesgos'!F12</f>
        <v>3. No conocer todas las fuentes  de información necesarias para efectuar un diágnostico del estado de los Sistemas de Gestión.</v>
      </c>
      <c r="D21" s="602" t="str">
        <f>'3.Controles'!E11</f>
        <v>Durante el año se debe hacer un diagnóstico del estado del MIPG, partiendo de todas las fuentes para ajustar  para el año siguiente el plan de acción (Plan de adecuación y sostenibilidad del MIPG).</v>
      </c>
      <c r="E21" s="595"/>
      <c r="F21" s="610" t="s">
        <v>406</v>
      </c>
      <c r="G21" s="8" t="s">
        <v>469</v>
      </c>
      <c r="H21" s="68">
        <v>0.2</v>
      </c>
      <c r="I21" s="48">
        <v>44228</v>
      </c>
      <c r="J21" s="238">
        <v>44286</v>
      </c>
      <c r="K21" s="7" t="s">
        <v>433</v>
      </c>
      <c r="L21" s="603"/>
      <c r="M21" s="583"/>
      <c r="N21" s="619"/>
      <c r="O21" s="581"/>
      <c r="P21" s="624"/>
      <c r="Q21" s="105"/>
    </row>
    <row r="22" spans="1:17" s="3" customFormat="1" ht="88.5" customHeight="1" x14ac:dyDescent="0.25">
      <c r="A22" s="588"/>
      <c r="B22" s="591"/>
      <c r="C22" s="598"/>
      <c r="D22" s="602"/>
      <c r="E22" s="595"/>
      <c r="F22" s="607"/>
      <c r="G22" s="8" t="s">
        <v>434</v>
      </c>
      <c r="H22" s="68">
        <v>0.3</v>
      </c>
      <c r="I22" s="48">
        <v>44228</v>
      </c>
      <c r="J22" s="238">
        <v>44285</v>
      </c>
      <c r="K22" s="7" t="s">
        <v>433</v>
      </c>
      <c r="L22" s="603"/>
      <c r="M22" s="583"/>
      <c r="N22" s="619"/>
      <c r="O22" s="581"/>
      <c r="P22" s="622"/>
      <c r="Q22" s="105"/>
    </row>
    <row r="23" spans="1:17" s="3" customFormat="1" ht="89.25" customHeight="1" x14ac:dyDescent="0.25">
      <c r="A23" s="588"/>
      <c r="B23" s="591"/>
      <c r="C23" s="598"/>
      <c r="D23" s="602"/>
      <c r="E23" s="595"/>
      <c r="F23" s="607"/>
      <c r="G23" s="8" t="s">
        <v>470</v>
      </c>
      <c r="H23" s="68">
        <v>0.3</v>
      </c>
      <c r="I23" s="48">
        <v>44228</v>
      </c>
      <c r="J23" s="48">
        <v>44530</v>
      </c>
      <c r="K23" s="7" t="s">
        <v>407</v>
      </c>
      <c r="L23" s="603"/>
      <c r="M23" s="583"/>
      <c r="N23" s="619"/>
      <c r="O23" s="581"/>
      <c r="P23" s="622"/>
      <c r="Q23" s="105"/>
    </row>
    <row r="24" spans="1:17" s="3" customFormat="1" ht="84.75" customHeight="1" thickBot="1" x14ac:dyDescent="0.3">
      <c r="A24" s="588"/>
      <c r="B24" s="591"/>
      <c r="C24" s="598"/>
      <c r="D24" s="602"/>
      <c r="E24" s="595"/>
      <c r="F24" s="581"/>
      <c r="G24" s="97" t="s">
        <v>472</v>
      </c>
      <c r="H24" s="158">
        <v>0.2</v>
      </c>
      <c r="I24" s="225">
        <v>44501</v>
      </c>
      <c r="J24" s="225">
        <v>44545</v>
      </c>
      <c r="K24" s="161" t="s">
        <v>473</v>
      </c>
      <c r="L24" s="581"/>
      <c r="M24" s="583"/>
      <c r="N24" s="619"/>
      <c r="O24" s="581"/>
      <c r="P24" s="622"/>
      <c r="Q24" s="105"/>
    </row>
    <row r="25" spans="1:17" s="3" customFormat="1" ht="24.75" hidden="1" customHeight="1" x14ac:dyDescent="0.25">
      <c r="A25" s="588"/>
      <c r="B25" s="591"/>
      <c r="C25" s="599"/>
      <c r="D25" s="602"/>
      <c r="E25" s="595"/>
      <c r="F25" s="605"/>
      <c r="G25" s="95"/>
      <c r="H25" s="68"/>
      <c r="I25" s="66"/>
      <c r="J25" s="101"/>
      <c r="K25" s="93"/>
      <c r="L25" s="581"/>
      <c r="M25" s="583"/>
      <c r="N25" s="619"/>
      <c r="O25" s="581"/>
      <c r="P25" s="623"/>
      <c r="Q25" s="105"/>
    </row>
    <row r="26" spans="1:17" hidden="1" x14ac:dyDescent="0.25">
      <c r="A26" s="588"/>
      <c r="B26" s="591"/>
      <c r="C26" s="597">
        <f>'2.Identificacion_Riesgos'!F13</f>
        <v>0</v>
      </c>
      <c r="D26" s="602">
        <f>'3.Controles'!E12</f>
        <v>0</v>
      </c>
      <c r="E26" s="595"/>
      <c r="F26" s="606"/>
      <c r="G26" s="95"/>
      <c r="H26" s="68"/>
      <c r="I26" s="66"/>
      <c r="J26" s="66"/>
      <c r="K26" s="93"/>
      <c r="L26" s="581"/>
      <c r="M26" s="583"/>
      <c r="N26" s="619"/>
      <c r="O26" s="581"/>
      <c r="P26" s="624"/>
      <c r="Q26" s="105"/>
    </row>
    <row r="27" spans="1:17" s="3" customFormat="1" hidden="1" x14ac:dyDescent="0.25">
      <c r="A27" s="588"/>
      <c r="B27" s="591"/>
      <c r="C27" s="598"/>
      <c r="D27" s="602"/>
      <c r="E27" s="595"/>
      <c r="F27" s="581"/>
      <c r="G27" s="95"/>
      <c r="H27" s="68"/>
      <c r="I27" s="66"/>
      <c r="J27" s="66"/>
      <c r="K27" s="93"/>
      <c r="L27" s="581"/>
      <c r="M27" s="583"/>
      <c r="N27" s="619"/>
      <c r="O27" s="581"/>
      <c r="P27" s="622"/>
      <c r="Q27" s="105"/>
    </row>
    <row r="28" spans="1:17" s="3" customFormat="1" hidden="1" x14ac:dyDescent="0.25">
      <c r="A28" s="588"/>
      <c r="B28" s="591"/>
      <c r="C28" s="598"/>
      <c r="D28" s="602"/>
      <c r="E28" s="595"/>
      <c r="F28" s="581"/>
      <c r="G28" s="95"/>
      <c r="H28" s="68"/>
      <c r="I28" s="66"/>
      <c r="J28" s="66"/>
      <c r="K28" s="93"/>
      <c r="L28" s="581"/>
      <c r="M28" s="583"/>
      <c r="N28" s="619"/>
      <c r="O28" s="581"/>
      <c r="P28" s="622"/>
      <c r="Q28" s="105"/>
    </row>
    <row r="29" spans="1:17" s="3" customFormat="1" hidden="1" x14ac:dyDescent="0.25">
      <c r="A29" s="588"/>
      <c r="B29" s="591"/>
      <c r="C29" s="599"/>
      <c r="D29" s="602"/>
      <c r="E29" s="595"/>
      <c r="F29" s="605"/>
      <c r="G29" s="95"/>
      <c r="H29" s="68"/>
      <c r="I29" s="66"/>
      <c r="J29" s="101"/>
      <c r="K29" s="93"/>
      <c r="L29" s="581"/>
      <c r="M29" s="583"/>
      <c r="N29" s="619"/>
      <c r="O29" s="581"/>
      <c r="P29" s="623"/>
      <c r="Q29" s="105"/>
    </row>
    <row r="30" spans="1:17" s="3" customFormat="1" hidden="1" x14ac:dyDescent="0.25">
      <c r="A30" s="588"/>
      <c r="B30" s="591"/>
      <c r="C30" s="597">
        <f>'2.Identificacion_Riesgos'!F14</f>
        <v>0</v>
      </c>
      <c r="D30" s="602">
        <f>'3.Controles'!E13</f>
        <v>0</v>
      </c>
      <c r="E30" s="595"/>
      <c r="F30" s="606"/>
      <c r="G30" s="95"/>
      <c r="H30" s="68"/>
      <c r="I30" s="66"/>
      <c r="J30" s="66"/>
      <c r="K30" s="93"/>
      <c r="L30" s="581"/>
      <c r="M30" s="583"/>
      <c r="N30" s="619"/>
      <c r="O30" s="581"/>
      <c r="P30" s="624"/>
      <c r="Q30" s="105"/>
    </row>
    <row r="31" spans="1:17" s="3" customFormat="1" hidden="1" x14ac:dyDescent="0.25">
      <c r="A31" s="588"/>
      <c r="B31" s="591"/>
      <c r="C31" s="598"/>
      <c r="D31" s="602"/>
      <c r="E31" s="595"/>
      <c r="F31" s="581"/>
      <c r="G31" s="95"/>
      <c r="H31" s="68"/>
      <c r="I31" s="66"/>
      <c r="J31" s="66"/>
      <c r="K31" s="93"/>
      <c r="L31" s="581"/>
      <c r="M31" s="583"/>
      <c r="N31" s="619"/>
      <c r="O31" s="581"/>
      <c r="P31" s="622"/>
      <c r="Q31" s="105"/>
    </row>
    <row r="32" spans="1:17" s="3" customFormat="1" hidden="1" x14ac:dyDescent="0.25">
      <c r="A32" s="588"/>
      <c r="B32" s="591"/>
      <c r="C32" s="598"/>
      <c r="D32" s="602"/>
      <c r="E32" s="595"/>
      <c r="F32" s="581"/>
      <c r="G32" s="95"/>
      <c r="H32" s="68"/>
      <c r="I32" s="66"/>
      <c r="J32" s="66"/>
      <c r="K32" s="93"/>
      <c r="L32" s="581"/>
      <c r="M32" s="583"/>
      <c r="N32" s="619"/>
      <c r="O32" s="581"/>
      <c r="P32" s="622"/>
      <c r="Q32" s="105"/>
    </row>
    <row r="33" spans="1:17" ht="24.75" hidden="1" thickBot="1" x14ac:dyDescent="0.3">
      <c r="A33" s="589"/>
      <c r="B33" s="592"/>
      <c r="C33" s="611"/>
      <c r="D33" s="609"/>
      <c r="E33" s="596"/>
      <c r="F33" s="582"/>
      <c r="G33" s="96"/>
      <c r="H33" s="99"/>
      <c r="I33" s="67"/>
      <c r="J33" s="111"/>
      <c r="K33" s="94"/>
      <c r="L33" s="582"/>
      <c r="M33" s="584"/>
      <c r="N33" s="620"/>
      <c r="O33" s="582"/>
      <c r="P33" s="625"/>
      <c r="Q33" s="106"/>
    </row>
    <row r="34" spans="1:17" ht="108" customHeight="1" x14ac:dyDescent="0.25">
      <c r="A34" s="587" t="s">
        <v>145</v>
      </c>
      <c r="B34" s="590" t="str">
        <f>'2.Identificacion_Riesgos'!E15</f>
        <v>Aplicación de documentos desactualizados  para el desarrollo de las actividades de los procesos.</v>
      </c>
      <c r="C34" s="604" t="str">
        <f>'2.Identificacion_Riesgos'!F15</f>
        <v>1. Falta de revisión y verificación de la documentación vigente.</v>
      </c>
      <c r="D34" s="604" t="str">
        <f>'3.Controles'!E17</f>
        <v>En el primer semestre la Directora de Planeación , envia memorando solicitando a los directivos de cada proceso  la revisión documental de los procesos y  los profesionales del Mejora Continua, programan  mesas de trabajo  para realizar el ejercicio de revisión, si el proceso no acepta la reunión  el profesional de la Dirección de Planeación realizara memorando verificando los documentos y sus fechas, informandole al Directivo y a líder de Sistemas de Gestión, para su revisión interna.</v>
      </c>
      <c r="E34" s="612" t="str">
        <f>'2.Identificacion_Riesgos'!U15</f>
        <v>ALTO 64%</v>
      </c>
      <c r="F34" s="580" t="s">
        <v>408</v>
      </c>
      <c r="G34" s="9" t="s">
        <v>438</v>
      </c>
      <c r="H34" s="69">
        <v>0.2</v>
      </c>
      <c r="I34" s="98">
        <v>44378</v>
      </c>
      <c r="J34" s="98">
        <v>44530</v>
      </c>
      <c r="K34" s="65" t="s">
        <v>440</v>
      </c>
      <c r="L34" s="580" t="s">
        <v>380</v>
      </c>
      <c r="M34" s="617"/>
      <c r="N34" s="618" t="str">
        <f>IF(M34="SI","1. Describa el evento presentado 2. Genere una acción correctiva en isolucion 3. Realice nuevamente el proceso de analisis de riesgo"," ")</f>
        <v xml:space="preserve"> </v>
      </c>
      <c r="O34" s="580"/>
      <c r="P34" s="621"/>
      <c r="Q34" s="156"/>
    </row>
    <row r="35" spans="1:17" ht="51" customHeight="1" x14ac:dyDescent="0.25">
      <c r="A35" s="588"/>
      <c r="B35" s="591"/>
      <c r="C35" s="598"/>
      <c r="D35" s="598"/>
      <c r="E35" s="613"/>
      <c r="F35" s="581"/>
      <c r="G35" s="8" t="s">
        <v>439</v>
      </c>
      <c r="H35" s="68">
        <v>0.8</v>
      </c>
      <c r="I35" s="48">
        <v>44409</v>
      </c>
      <c r="J35" s="48">
        <v>44530</v>
      </c>
      <c r="K35" s="7" t="s">
        <v>441</v>
      </c>
      <c r="L35" s="581"/>
      <c r="M35" s="583"/>
      <c r="N35" s="619"/>
      <c r="O35" s="581"/>
      <c r="P35" s="622"/>
      <c r="Q35" s="157"/>
    </row>
    <row r="36" spans="1:17" ht="15" hidden="1" customHeight="1" x14ac:dyDescent="0.25">
      <c r="A36" s="588"/>
      <c r="B36" s="591"/>
      <c r="C36" s="598"/>
      <c r="D36" s="598"/>
      <c r="E36" s="613"/>
      <c r="F36" s="581"/>
      <c r="G36" s="8"/>
      <c r="H36" s="68"/>
      <c r="I36" s="6"/>
      <c r="J36" s="6"/>
      <c r="K36" s="7"/>
      <c r="L36" s="581"/>
      <c r="M36" s="583"/>
      <c r="N36" s="619"/>
      <c r="O36" s="581"/>
      <c r="P36" s="622"/>
      <c r="Q36" s="157"/>
    </row>
    <row r="37" spans="1:17" ht="3" customHeight="1" x14ac:dyDescent="0.25">
      <c r="A37" s="588"/>
      <c r="B37" s="591"/>
      <c r="C37" s="599"/>
      <c r="D37" s="599"/>
      <c r="E37" s="613"/>
      <c r="F37" s="605"/>
      <c r="G37" s="8"/>
      <c r="H37" s="68"/>
      <c r="I37" s="6"/>
      <c r="J37" s="48"/>
      <c r="K37" s="7"/>
      <c r="L37" s="581"/>
      <c r="M37" s="583"/>
      <c r="N37" s="619"/>
      <c r="O37" s="581"/>
      <c r="P37" s="623"/>
      <c r="Q37" s="157"/>
    </row>
    <row r="38" spans="1:17" ht="75.75" customHeight="1" x14ac:dyDescent="0.25">
      <c r="A38" s="588"/>
      <c r="B38" s="591"/>
      <c r="C38" s="597" t="str">
        <f>'2.Identificacion_Riesgos'!F16</f>
        <v>2. Desconocmiento de la documentación formalizada en los Sistemas de Gestión.</v>
      </c>
      <c r="D38" s="597" t="str">
        <f>'3.Controles'!E18</f>
        <v>Los profesionales de  la Dirección de Planeación, deben realizar jornadas de socialización de documentos estrategicos y en cada proceso solicitar a los líderes de Sistemas de Gestión que socialicen sus documentos a los integrantes del equipo de trabajo.</v>
      </c>
      <c r="E38" s="591"/>
      <c r="F38" s="606" t="s">
        <v>442</v>
      </c>
      <c r="G38" s="8" t="s">
        <v>474</v>
      </c>
      <c r="H38" s="68">
        <v>0.5</v>
      </c>
      <c r="I38" s="48">
        <v>44378</v>
      </c>
      <c r="J38" s="48">
        <v>44530</v>
      </c>
      <c r="K38" s="7" t="s">
        <v>443</v>
      </c>
      <c r="L38" s="581"/>
      <c r="M38" s="583"/>
      <c r="N38" s="619"/>
      <c r="O38" s="581"/>
      <c r="P38" s="624"/>
      <c r="Q38" s="105"/>
    </row>
    <row r="39" spans="1:17" ht="100.5" customHeight="1" x14ac:dyDescent="0.25">
      <c r="A39" s="588"/>
      <c r="B39" s="591"/>
      <c r="C39" s="598"/>
      <c r="D39" s="598"/>
      <c r="E39" s="591"/>
      <c r="F39" s="581"/>
      <c r="G39" s="8" t="s">
        <v>444</v>
      </c>
      <c r="H39" s="68">
        <v>0.5</v>
      </c>
      <c r="I39" s="48">
        <v>44378</v>
      </c>
      <c r="J39" s="48">
        <v>44530</v>
      </c>
      <c r="K39" s="7" t="s">
        <v>445</v>
      </c>
      <c r="L39" s="581"/>
      <c r="M39" s="583"/>
      <c r="N39" s="619"/>
      <c r="O39" s="581"/>
      <c r="P39" s="622"/>
      <c r="Q39" s="105"/>
    </row>
    <row r="40" spans="1:17" ht="15" hidden="1" customHeight="1" x14ac:dyDescent="0.25">
      <c r="A40" s="588"/>
      <c r="B40" s="591"/>
      <c r="C40" s="598"/>
      <c r="D40" s="598"/>
      <c r="E40" s="591"/>
      <c r="F40" s="581"/>
      <c r="G40" s="95"/>
      <c r="H40" s="68"/>
      <c r="I40" s="66"/>
      <c r="J40" s="66"/>
      <c r="K40" s="93"/>
      <c r="L40" s="581"/>
      <c r="M40" s="583"/>
      <c r="N40" s="619"/>
      <c r="O40" s="581"/>
      <c r="P40" s="622"/>
      <c r="Q40" s="105"/>
    </row>
    <row r="41" spans="1:17" ht="15" hidden="1" customHeight="1" x14ac:dyDescent="0.25">
      <c r="A41" s="588"/>
      <c r="B41" s="591"/>
      <c r="C41" s="599"/>
      <c r="D41" s="599"/>
      <c r="E41" s="591"/>
      <c r="F41" s="605"/>
      <c r="G41" s="95"/>
      <c r="H41" s="68"/>
      <c r="I41" s="66"/>
      <c r="J41" s="101"/>
      <c r="K41" s="93"/>
      <c r="L41" s="581"/>
      <c r="M41" s="583"/>
      <c r="N41" s="619"/>
      <c r="O41" s="581"/>
      <c r="P41" s="623"/>
      <c r="Q41" s="105"/>
    </row>
    <row r="42" spans="1:17" ht="116.25" customHeight="1" x14ac:dyDescent="0.25">
      <c r="A42" s="588"/>
      <c r="B42" s="591"/>
      <c r="C42" s="597" t="str">
        <f>'2.Identificacion_Riesgos'!F17</f>
        <v>3. Algunos documentos no dan cuenta del quehacer de la entidad, para el desarrollo de su misionalidad y la trazabilidad de su gestión.</v>
      </c>
      <c r="D42" s="597" t="str">
        <f>'3.Controles'!E19</f>
        <v>En la revisión documental de los procesos, los profesionales de Mejora Continua debe verificar la caracterización de los procesos y validar que los sus entradas y salidas esten documentadas en los procedimientos, manuales e instructivos de los procesos, verificando que cuenten con la documentación necasaria para desarrollar el quehacer del proceso.</v>
      </c>
      <c r="E42" s="591"/>
      <c r="F42" s="606" t="s">
        <v>409</v>
      </c>
      <c r="G42" s="8" t="s">
        <v>439</v>
      </c>
      <c r="H42" s="68">
        <v>1</v>
      </c>
      <c r="I42" s="48">
        <v>44228</v>
      </c>
      <c r="J42" s="48">
        <v>44530</v>
      </c>
      <c r="K42" s="7" t="s">
        <v>441</v>
      </c>
      <c r="L42" s="581"/>
      <c r="M42" s="583"/>
      <c r="N42" s="619"/>
      <c r="O42" s="581"/>
      <c r="P42" s="624"/>
      <c r="Q42" s="105"/>
    </row>
    <row r="43" spans="1:17" ht="15" hidden="1" customHeight="1" x14ac:dyDescent="0.25">
      <c r="A43" s="588"/>
      <c r="B43" s="591"/>
      <c r="C43" s="598"/>
      <c r="D43" s="598"/>
      <c r="E43" s="591"/>
      <c r="F43" s="581"/>
      <c r="G43" s="95"/>
      <c r="H43" s="68"/>
      <c r="I43" s="66"/>
      <c r="J43" s="66"/>
      <c r="K43" s="93"/>
      <c r="L43" s="581"/>
      <c r="M43" s="583"/>
      <c r="N43" s="619"/>
      <c r="O43" s="581"/>
      <c r="P43" s="622"/>
      <c r="Q43" s="105"/>
    </row>
    <row r="44" spans="1:17" ht="15" hidden="1" customHeight="1" x14ac:dyDescent="0.25">
      <c r="A44" s="588"/>
      <c r="B44" s="591"/>
      <c r="C44" s="598"/>
      <c r="D44" s="598"/>
      <c r="E44" s="591"/>
      <c r="F44" s="581"/>
      <c r="G44" s="95"/>
      <c r="H44" s="68"/>
      <c r="I44" s="66"/>
      <c r="J44" s="66"/>
      <c r="K44" s="93"/>
      <c r="L44" s="581"/>
      <c r="M44" s="583"/>
      <c r="N44" s="619"/>
      <c r="O44" s="581"/>
      <c r="P44" s="622"/>
      <c r="Q44" s="105"/>
    </row>
    <row r="45" spans="1:17" ht="15" hidden="1" customHeight="1" x14ac:dyDescent="0.25">
      <c r="A45" s="588"/>
      <c r="B45" s="591"/>
      <c r="C45" s="599"/>
      <c r="D45" s="599"/>
      <c r="E45" s="591"/>
      <c r="F45" s="605"/>
      <c r="G45" s="95"/>
      <c r="H45" s="68"/>
      <c r="I45" s="66"/>
      <c r="J45" s="101"/>
      <c r="K45" s="93"/>
      <c r="L45" s="581"/>
      <c r="M45" s="583"/>
      <c r="N45" s="619"/>
      <c r="O45" s="581"/>
      <c r="P45" s="623"/>
      <c r="Q45" s="105"/>
    </row>
    <row r="46" spans="1:17" ht="15" hidden="1" customHeight="1" x14ac:dyDescent="0.25">
      <c r="A46" s="588"/>
      <c r="B46" s="591"/>
      <c r="C46" s="597">
        <f>'2.Identificacion_Riesgos'!F18</f>
        <v>0</v>
      </c>
      <c r="D46" s="597">
        <f>'3.Controles'!E20</f>
        <v>0</v>
      </c>
      <c r="E46" s="591"/>
      <c r="F46" s="606"/>
      <c r="G46" s="95"/>
      <c r="H46" s="68"/>
      <c r="I46" s="66"/>
      <c r="J46" s="66"/>
      <c r="K46" s="93"/>
      <c r="L46" s="581"/>
      <c r="M46" s="583"/>
      <c r="N46" s="619"/>
      <c r="O46" s="581"/>
      <c r="P46" s="624"/>
      <c r="Q46" s="105"/>
    </row>
    <row r="47" spans="1:17" ht="15" hidden="1" customHeight="1" x14ac:dyDescent="0.25">
      <c r="A47" s="588"/>
      <c r="B47" s="591"/>
      <c r="C47" s="598"/>
      <c r="D47" s="598"/>
      <c r="E47" s="591"/>
      <c r="F47" s="581"/>
      <c r="G47" s="95"/>
      <c r="H47" s="68"/>
      <c r="I47" s="66"/>
      <c r="J47" s="66"/>
      <c r="K47" s="93"/>
      <c r="L47" s="581"/>
      <c r="M47" s="583"/>
      <c r="N47" s="619"/>
      <c r="O47" s="581"/>
      <c r="P47" s="622"/>
      <c r="Q47" s="105"/>
    </row>
    <row r="48" spans="1:17" ht="15" hidden="1" customHeight="1" x14ac:dyDescent="0.25">
      <c r="A48" s="588"/>
      <c r="B48" s="591"/>
      <c r="C48" s="598"/>
      <c r="D48" s="598"/>
      <c r="E48" s="591"/>
      <c r="F48" s="581"/>
      <c r="G48" s="95"/>
      <c r="H48" s="68"/>
      <c r="I48" s="66"/>
      <c r="J48" s="66"/>
      <c r="K48" s="93"/>
      <c r="L48" s="581"/>
      <c r="M48" s="583"/>
      <c r="N48" s="619"/>
      <c r="O48" s="581"/>
      <c r="P48" s="622"/>
      <c r="Q48" s="105"/>
    </row>
    <row r="49" spans="1:17" ht="15" hidden="1" customHeight="1" x14ac:dyDescent="0.25">
      <c r="A49" s="588"/>
      <c r="B49" s="591"/>
      <c r="C49" s="599"/>
      <c r="D49" s="599"/>
      <c r="E49" s="591"/>
      <c r="F49" s="605"/>
      <c r="G49" s="95"/>
      <c r="H49" s="68"/>
      <c r="I49" s="66"/>
      <c r="J49" s="101"/>
      <c r="K49" s="93"/>
      <c r="L49" s="581"/>
      <c r="M49" s="583"/>
      <c r="N49" s="619"/>
      <c r="O49" s="581"/>
      <c r="P49" s="623"/>
      <c r="Q49" s="105"/>
    </row>
    <row r="50" spans="1:17" ht="15" hidden="1" customHeight="1" x14ac:dyDescent="0.25">
      <c r="A50" s="588"/>
      <c r="B50" s="591"/>
      <c r="C50" s="597">
        <f>'2.Identificacion_Riesgos'!F19</f>
        <v>0</v>
      </c>
      <c r="D50" s="597">
        <f>'3.Controles'!E21</f>
        <v>0</v>
      </c>
      <c r="E50" s="591"/>
      <c r="F50" s="606"/>
      <c r="G50" s="95"/>
      <c r="H50" s="68"/>
      <c r="I50" s="66"/>
      <c r="J50" s="101"/>
      <c r="K50" s="93"/>
      <c r="L50" s="581"/>
      <c r="M50" s="583"/>
      <c r="N50" s="619"/>
      <c r="O50" s="581"/>
      <c r="P50" s="624"/>
      <c r="Q50" s="105"/>
    </row>
    <row r="51" spans="1:17" ht="15" hidden="1" customHeight="1" x14ac:dyDescent="0.25">
      <c r="A51" s="588"/>
      <c r="B51" s="591"/>
      <c r="C51" s="598"/>
      <c r="D51" s="598"/>
      <c r="E51" s="591"/>
      <c r="F51" s="581"/>
      <c r="G51" s="95"/>
      <c r="H51" s="68"/>
      <c r="I51" s="66"/>
      <c r="J51" s="66"/>
      <c r="K51" s="93"/>
      <c r="L51" s="581"/>
      <c r="M51" s="583"/>
      <c r="N51" s="619"/>
      <c r="O51" s="581"/>
      <c r="P51" s="622"/>
      <c r="Q51" s="105"/>
    </row>
    <row r="52" spans="1:17" ht="15" hidden="1" customHeight="1" x14ac:dyDescent="0.25">
      <c r="A52" s="588"/>
      <c r="B52" s="591"/>
      <c r="C52" s="598"/>
      <c r="D52" s="598"/>
      <c r="E52" s="591"/>
      <c r="F52" s="581"/>
      <c r="G52" s="95"/>
      <c r="H52" s="68"/>
      <c r="I52" s="66"/>
      <c r="J52" s="66"/>
      <c r="K52" s="93"/>
      <c r="L52" s="581"/>
      <c r="M52" s="583"/>
      <c r="N52" s="619"/>
      <c r="O52" s="581"/>
      <c r="P52" s="622"/>
      <c r="Q52" s="105"/>
    </row>
    <row r="53" spans="1:17" ht="1.5" customHeight="1" thickBot="1" x14ac:dyDescent="0.3">
      <c r="A53" s="589"/>
      <c r="B53" s="592"/>
      <c r="C53" s="611"/>
      <c r="D53" s="611"/>
      <c r="E53" s="592"/>
      <c r="F53" s="582"/>
      <c r="G53" s="96"/>
      <c r="H53" s="99"/>
      <c r="I53" s="67"/>
      <c r="J53" s="111"/>
      <c r="K53" s="94"/>
      <c r="L53" s="582"/>
      <c r="M53" s="584"/>
      <c r="N53" s="620"/>
      <c r="O53" s="582"/>
      <c r="P53" s="625"/>
      <c r="Q53" s="106"/>
    </row>
    <row r="54" spans="1:17" ht="58.5" customHeight="1" x14ac:dyDescent="0.25">
      <c r="A54" s="587" t="s">
        <v>143</v>
      </c>
      <c r="B54" s="590" t="str">
        <f>'2.Identificacion_Riesgos'!E20</f>
        <v>Inoportunidad  en el diseño y aplicación de herramientas para la
implementación, mantenimiento y mejora del  M I P G</v>
      </c>
      <c r="C54" s="604" t="str">
        <f>'2.Identificacion_Riesgos'!F20</f>
        <v>1. Desconocimiento de los lineamientos del Sistema de Gestión (MIPG).</v>
      </c>
      <c r="D54" s="604" t="str">
        <f>'3.Controles'!E25</f>
        <v>Los profesionales del equipo de Sistemas de Gestión, debe realizar divulgación y socialización de los lineamiento del MIPG a los Servidores de la entidad, tanto de los lienamiento vigentes como los que van expidiendo la Secretaria General y el Departamento Administrativo de la Función Pública.</v>
      </c>
      <c r="E54" s="612" t="str">
        <f>'2.Identificacion_Riesgos'!U20</f>
        <v>BAJO 12%</v>
      </c>
      <c r="F54" s="580" t="s">
        <v>452</v>
      </c>
      <c r="G54" s="9" t="s">
        <v>468</v>
      </c>
      <c r="H54" s="69">
        <v>0.4</v>
      </c>
      <c r="I54" s="98">
        <v>44228</v>
      </c>
      <c r="J54" s="98">
        <v>44530</v>
      </c>
      <c r="K54" s="65" t="s">
        <v>446</v>
      </c>
      <c r="L54" s="580" t="s">
        <v>380</v>
      </c>
      <c r="M54" s="617"/>
      <c r="N54" s="618" t="str">
        <f t="shared" ref="N54" si="0">IF(M54="SI","1. Describa el evento presentado 2. Genere una acción correctiva en isolucion 3. Realice nuevamente el proceso de analisis de riesgo"," ")</f>
        <v xml:space="preserve"> </v>
      </c>
      <c r="O54" s="580"/>
      <c r="P54" s="621"/>
      <c r="Q54" s="156"/>
    </row>
    <row r="55" spans="1:17" ht="90" x14ac:dyDescent="0.25">
      <c r="A55" s="588"/>
      <c r="B55" s="591"/>
      <c r="C55" s="598"/>
      <c r="D55" s="598"/>
      <c r="E55" s="613"/>
      <c r="F55" s="581"/>
      <c r="G55" s="8" t="s">
        <v>451</v>
      </c>
      <c r="H55" s="68">
        <v>0.6</v>
      </c>
      <c r="I55" s="48">
        <v>44228</v>
      </c>
      <c r="J55" s="48">
        <v>44530</v>
      </c>
      <c r="K55" s="7" t="s">
        <v>412</v>
      </c>
      <c r="L55" s="581"/>
      <c r="M55" s="583"/>
      <c r="N55" s="619"/>
      <c r="O55" s="581"/>
      <c r="P55" s="622"/>
      <c r="Q55" s="157"/>
    </row>
    <row r="56" spans="1:17" ht="15" hidden="1" customHeight="1" x14ac:dyDescent="0.25">
      <c r="A56" s="588"/>
      <c r="B56" s="591"/>
      <c r="C56" s="599"/>
      <c r="D56" s="599"/>
      <c r="E56" s="613"/>
      <c r="F56" s="605"/>
      <c r="G56" s="8"/>
      <c r="H56" s="68"/>
      <c r="I56" s="6"/>
      <c r="J56" s="101"/>
      <c r="K56" s="7"/>
      <c r="L56" s="581"/>
      <c r="M56" s="583"/>
      <c r="N56" s="619"/>
      <c r="O56" s="581"/>
      <c r="P56" s="623"/>
      <c r="Q56" s="157"/>
    </row>
    <row r="57" spans="1:17" ht="45.75" customHeight="1" x14ac:dyDescent="0.25">
      <c r="A57" s="588"/>
      <c r="B57" s="591"/>
      <c r="C57" s="597" t="str">
        <f>'2.Identificacion_Riesgos'!F21</f>
        <v>2. Falta de seguimiento a las herramientas de la mejora por parte de los Directivos.</v>
      </c>
      <c r="D57" s="597" t="str">
        <f>'3.Controles'!E26</f>
        <v>Los profesionales del Proceso de Mejora Continua, generan alertas tempranas para que los procesos, cumplan con los compromisos adquiridos con el sistema, como: acciones correctivas y de mejora, monitoreo del plan de tratamiento de los mapas de riesgos, Políticas del MIPG , Salidas No Conformes entre otros.</v>
      </c>
      <c r="E57" s="591"/>
      <c r="F57" s="606" t="s">
        <v>453</v>
      </c>
      <c r="G57" s="8" t="s">
        <v>455</v>
      </c>
      <c r="H57" s="68">
        <v>0.3</v>
      </c>
      <c r="I57" s="48">
        <v>44228</v>
      </c>
      <c r="J57" s="48">
        <v>44408</v>
      </c>
      <c r="K57" s="7" t="s">
        <v>446</v>
      </c>
      <c r="L57" s="581"/>
      <c r="M57" s="583"/>
      <c r="N57" s="619"/>
      <c r="O57" s="581"/>
      <c r="P57" s="624"/>
      <c r="Q57" s="105"/>
    </row>
    <row r="58" spans="1:17" ht="74.25" customHeight="1" x14ac:dyDescent="0.25">
      <c r="A58" s="588"/>
      <c r="B58" s="591"/>
      <c r="C58" s="598"/>
      <c r="D58" s="598"/>
      <c r="E58" s="591"/>
      <c r="F58" s="581"/>
      <c r="G58" s="8" t="s">
        <v>454</v>
      </c>
      <c r="H58" s="68">
        <v>0.7</v>
      </c>
      <c r="I58" s="48">
        <v>44317</v>
      </c>
      <c r="J58" s="48">
        <v>44530</v>
      </c>
      <c r="K58" s="7" t="s">
        <v>446</v>
      </c>
      <c r="L58" s="581"/>
      <c r="M58" s="583"/>
      <c r="N58" s="619"/>
      <c r="O58" s="581"/>
      <c r="P58" s="622"/>
      <c r="Q58" s="105"/>
    </row>
    <row r="59" spans="1:17" ht="21" hidden="1" customHeight="1" x14ac:dyDescent="0.25">
      <c r="A59" s="588"/>
      <c r="B59" s="591"/>
      <c r="C59" s="598"/>
      <c r="D59" s="598"/>
      <c r="E59" s="591"/>
      <c r="F59" s="581"/>
      <c r="G59" s="95"/>
      <c r="H59" s="68"/>
      <c r="I59" s="66"/>
      <c r="J59" s="66"/>
      <c r="K59" s="93"/>
      <c r="L59" s="581"/>
      <c r="M59" s="583"/>
      <c r="N59" s="619"/>
      <c r="O59" s="581"/>
      <c r="P59" s="622"/>
      <c r="Q59" s="105"/>
    </row>
    <row r="60" spans="1:17" ht="21.75" hidden="1" customHeight="1" x14ac:dyDescent="0.25">
      <c r="A60" s="588"/>
      <c r="B60" s="591"/>
      <c r="C60" s="599"/>
      <c r="D60" s="599"/>
      <c r="E60" s="591"/>
      <c r="F60" s="605"/>
      <c r="G60" s="95"/>
      <c r="H60" s="68"/>
      <c r="I60" s="66"/>
      <c r="J60" s="101"/>
      <c r="K60" s="93"/>
      <c r="L60" s="581"/>
      <c r="M60" s="583"/>
      <c r="N60" s="619"/>
      <c r="O60" s="581"/>
      <c r="P60" s="623"/>
      <c r="Q60" s="105"/>
    </row>
    <row r="61" spans="1:17" ht="15" hidden="1" customHeight="1" x14ac:dyDescent="0.25">
      <c r="A61" s="588"/>
      <c r="B61" s="591"/>
      <c r="C61" s="597">
        <f>'2.Identificacion_Riesgos'!F22</f>
        <v>0</v>
      </c>
      <c r="D61" s="597">
        <f>'3.Controles'!E27</f>
        <v>0</v>
      </c>
      <c r="E61" s="591"/>
      <c r="F61" s="606"/>
      <c r="G61" s="95"/>
      <c r="H61" s="68"/>
      <c r="I61" s="66"/>
      <c r="J61" s="66"/>
      <c r="K61" s="93"/>
      <c r="L61" s="581"/>
      <c r="M61" s="583"/>
      <c r="N61" s="619"/>
      <c r="O61" s="581"/>
      <c r="P61" s="624"/>
      <c r="Q61" s="105"/>
    </row>
    <row r="62" spans="1:17" ht="15" hidden="1" customHeight="1" x14ac:dyDescent="0.25">
      <c r="A62" s="588"/>
      <c r="B62" s="591"/>
      <c r="C62" s="598"/>
      <c r="D62" s="598"/>
      <c r="E62" s="591"/>
      <c r="F62" s="581"/>
      <c r="G62" s="95"/>
      <c r="H62" s="68"/>
      <c r="I62" s="66"/>
      <c r="J62" s="66"/>
      <c r="K62" s="93"/>
      <c r="L62" s="581"/>
      <c r="M62" s="583"/>
      <c r="N62" s="619"/>
      <c r="O62" s="581"/>
      <c r="P62" s="622"/>
      <c r="Q62" s="105"/>
    </row>
    <row r="63" spans="1:17" ht="15" hidden="1" customHeight="1" x14ac:dyDescent="0.25">
      <c r="A63" s="588"/>
      <c r="B63" s="591"/>
      <c r="C63" s="598"/>
      <c r="D63" s="598"/>
      <c r="E63" s="591"/>
      <c r="F63" s="581"/>
      <c r="G63" s="95"/>
      <c r="H63" s="68"/>
      <c r="I63" s="66"/>
      <c r="J63" s="66"/>
      <c r="K63" s="93"/>
      <c r="L63" s="581"/>
      <c r="M63" s="583"/>
      <c r="N63" s="619"/>
      <c r="O63" s="581"/>
      <c r="P63" s="622"/>
      <c r="Q63" s="105"/>
    </row>
    <row r="64" spans="1:17" ht="15" hidden="1" customHeight="1" x14ac:dyDescent="0.25">
      <c r="A64" s="588"/>
      <c r="B64" s="591"/>
      <c r="C64" s="599"/>
      <c r="D64" s="599"/>
      <c r="E64" s="591"/>
      <c r="F64" s="605"/>
      <c r="G64" s="95"/>
      <c r="H64" s="68"/>
      <c r="I64" s="66"/>
      <c r="J64" s="101"/>
      <c r="K64" s="93"/>
      <c r="L64" s="581"/>
      <c r="M64" s="583"/>
      <c r="N64" s="619"/>
      <c r="O64" s="581"/>
      <c r="P64" s="623"/>
      <c r="Q64" s="105"/>
    </row>
    <row r="65" spans="1:17" ht="15" hidden="1" customHeight="1" x14ac:dyDescent="0.25">
      <c r="A65" s="588"/>
      <c r="B65" s="591"/>
      <c r="C65" s="597">
        <f>'2.Identificacion_Riesgos'!F23</f>
        <v>0</v>
      </c>
      <c r="D65" s="597">
        <f>'3.Controles'!E28</f>
        <v>0</v>
      </c>
      <c r="E65" s="591"/>
      <c r="F65" s="606"/>
      <c r="G65" s="95"/>
      <c r="H65" s="68"/>
      <c r="I65" s="66"/>
      <c r="J65" s="66"/>
      <c r="K65" s="93"/>
      <c r="L65" s="581"/>
      <c r="M65" s="583"/>
      <c r="N65" s="619"/>
      <c r="O65" s="581"/>
      <c r="P65" s="624"/>
      <c r="Q65" s="105"/>
    </row>
    <row r="66" spans="1:17" ht="15" hidden="1" customHeight="1" x14ac:dyDescent="0.25">
      <c r="A66" s="588"/>
      <c r="B66" s="591"/>
      <c r="C66" s="598"/>
      <c r="D66" s="598"/>
      <c r="E66" s="591"/>
      <c r="F66" s="581"/>
      <c r="G66" s="95"/>
      <c r="H66" s="68"/>
      <c r="I66" s="66"/>
      <c r="J66" s="66"/>
      <c r="K66" s="93"/>
      <c r="L66" s="581"/>
      <c r="M66" s="583"/>
      <c r="N66" s="619"/>
      <c r="O66" s="581"/>
      <c r="P66" s="622"/>
      <c r="Q66" s="105"/>
    </row>
    <row r="67" spans="1:17" ht="15" hidden="1" customHeight="1" x14ac:dyDescent="0.25">
      <c r="A67" s="588"/>
      <c r="B67" s="591"/>
      <c r="C67" s="598"/>
      <c r="D67" s="598"/>
      <c r="E67" s="591"/>
      <c r="F67" s="581"/>
      <c r="G67" s="95"/>
      <c r="H67" s="68"/>
      <c r="I67" s="66"/>
      <c r="J67" s="66"/>
      <c r="K67" s="93"/>
      <c r="L67" s="581"/>
      <c r="M67" s="583"/>
      <c r="N67" s="619"/>
      <c r="O67" s="581"/>
      <c r="P67" s="622"/>
      <c r="Q67" s="105"/>
    </row>
    <row r="68" spans="1:17" ht="15" hidden="1" customHeight="1" x14ac:dyDescent="0.25">
      <c r="A68" s="588"/>
      <c r="B68" s="591"/>
      <c r="C68" s="599"/>
      <c r="D68" s="599"/>
      <c r="E68" s="591"/>
      <c r="F68" s="605"/>
      <c r="G68" s="95"/>
      <c r="H68" s="68"/>
      <c r="I68" s="66"/>
      <c r="J68" s="101"/>
      <c r="K68" s="93"/>
      <c r="L68" s="581"/>
      <c r="M68" s="583"/>
      <c r="N68" s="619"/>
      <c r="O68" s="581"/>
      <c r="P68" s="623"/>
      <c r="Q68" s="105"/>
    </row>
    <row r="69" spans="1:17" ht="15" hidden="1" customHeight="1" x14ac:dyDescent="0.25">
      <c r="A69" s="588"/>
      <c r="B69" s="591"/>
      <c r="C69" s="597">
        <f>'2.Identificacion_Riesgos'!F24</f>
        <v>0</v>
      </c>
      <c r="D69" s="597">
        <f>'3.Controles'!E29</f>
        <v>0</v>
      </c>
      <c r="E69" s="591"/>
      <c r="F69" s="606"/>
      <c r="G69" s="95"/>
      <c r="H69" s="68"/>
      <c r="I69" s="66"/>
      <c r="J69" s="66"/>
      <c r="K69" s="93"/>
      <c r="L69" s="581"/>
      <c r="M69" s="583"/>
      <c r="N69" s="619"/>
      <c r="O69" s="581"/>
      <c r="P69" s="624"/>
      <c r="Q69" s="105"/>
    </row>
    <row r="70" spans="1:17" ht="15" hidden="1" customHeight="1" x14ac:dyDescent="0.25">
      <c r="A70" s="588"/>
      <c r="B70" s="591"/>
      <c r="C70" s="598"/>
      <c r="D70" s="598"/>
      <c r="E70" s="591"/>
      <c r="F70" s="581"/>
      <c r="G70" s="95"/>
      <c r="H70" s="68"/>
      <c r="I70" s="66"/>
      <c r="J70" s="66"/>
      <c r="K70" s="93"/>
      <c r="L70" s="581"/>
      <c r="M70" s="583"/>
      <c r="N70" s="619"/>
      <c r="O70" s="581"/>
      <c r="P70" s="622"/>
      <c r="Q70" s="105"/>
    </row>
    <row r="71" spans="1:17" ht="15" hidden="1" customHeight="1" x14ac:dyDescent="0.25">
      <c r="A71" s="588"/>
      <c r="B71" s="591"/>
      <c r="C71" s="598"/>
      <c r="D71" s="598"/>
      <c r="E71" s="591"/>
      <c r="F71" s="581"/>
      <c r="G71" s="95"/>
      <c r="H71" s="68"/>
      <c r="I71" s="66"/>
      <c r="J71" s="66"/>
      <c r="K71" s="93"/>
      <c r="L71" s="581"/>
      <c r="M71" s="583"/>
      <c r="N71" s="619"/>
      <c r="O71" s="581"/>
      <c r="P71" s="622"/>
      <c r="Q71" s="105"/>
    </row>
    <row r="72" spans="1:17" ht="15.75" hidden="1" customHeight="1" thickBot="1" x14ac:dyDescent="0.3">
      <c r="A72" s="589"/>
      <c r="B72" s="592"/>
      <c r="C72" s="611"/>
      <c r="D72" s="611"/>
      <c r="E72" s="592"/>
      <c r="F72" s="582"/>
      <c r="G72" s="96"/>
      <c r="H72" s="99"/>
      <c r="I72" s="67"/>
      <c r="J72" s="111"/>
      <c r="K72" s="94"/>
      <c r="L72" s="582"/>
      <c r="M72" s="584"/>
      <c r="N72" s="620"/>
      <c r="O72" s="582"/>
      <c r="P72" s="625"/>
      <c r="Q72" s="106"/>
    </row>
    <row r="73" spans="1:17" hidden="1" x14ac:dyDescent="0.25">
      <c r="A73" s="615" t="s">
        <v>144</v>
      </c>
      <c r="B73" s="616">
        <f>'2.Identificacion_Riesgos'!E25</f>
        <v>0</v>
      </c>
      <c r="C73" s="598">
        <f>'2.Identificacion_Riesgos'!F25</f>
        <v>0</v>
      </c>
      <c r="D73" s="598" t="e">
        <f>'3.Controles'!#REF!</f>
        <v>#REF!</v>
      </c>
      <c r="E73" s="614">
        <f>'2.Identificacion_Riesgos'!U25</f>
        <v>0</v>
      </c>
      <c r="F73" s="581"/>
      <c r="G73" s="97"/>
      <c r="H73" s="232"/>
      <c r="I73" s="240"/>
      <c r="J73" s="240"/>
      <c r="K73" s="233"/>
      <c r="L73" s="583"/>
      <c r="M73" s="583"/>
      <c r="N73" s="629" t="str">
        <f t="shared" ref="N73" si="1">IF(M73="SI","1. Describa el evento presentado 2. Genere una acción correctiva en isolucion 3. Realice nuevamente el proceso de analisis de riesgo"," ")</f>
        <v xml:space="preserve"> </v>
      </c>
      <c r="O73" s="581"/>
      <c r="P73" s="622"/>
      <c r="Q73" s="241"/>
    </row>
    <row r="74" spans="1:17" hidden="1" x14ac:dyDescent="0.25">
      <c r="A74" s="588"/>
      <c r="B74" s="591"/>
      <c r="C74" s="598"/>
      <c r="D74" s="598"/>
      <c r="E74" s="613"/>
      <c r="F74" s="581"/>
      <c r="G74" s="8"/>
      <c r="H74" s="68"/>
      <c r="I74" s="6"/>
      <c r="J74" s="6"/>
      <c r="K74" s="7"/>
      <c r="L74" s="583"/>
      <c r="M74" s="583"/>
      <c r="N74" s="619"/>
      <c r="O74" s="581"/>
      <c r="P74" s="622"/>
      <c r="Q74" s="92"/>
    </row>
    <row r="75" spans="1:17" hidden="1" x14ac:dyDescent="0.25">
      <c r="A75" s="588"/>
      <c r="B75" s="591"/>
      <c r="C75" s="598"/>
      <c r="D75" s="598"/>
      <c r="E75" s="613"/>
      <c r="F75" s="581"/>
      <c r="G75" s="8"/>
      <c r="H75" s="68"/>
      <c r="I75" s="6"/>
      <c r="J75" s="6"/>
      <c r="K75" s="7"/>
      <c r="L75" s="583"/>
      <c r="M75" s="583"/>
      <c r="N75" s="619"/>
      <c r="O75" s="581"/>
      <c r="P75" s="622"/>
      <c r="Q75" s="92"/>
    </row>
    <row r="76" spans="1:17" hidden="1" x14ac:dyDescent="0.25">
      <c r="A76" s="588"/>
      <c r="B76" s="591"/>
      <c r="C76" s="599"/>
      <c r="D76" s="599"/>
      <c r="E76" s="613"/>
      <c r="F76" s="605"/>
      <c r="G76" s="8"/>
      <c r="H76" s="68"/>
      <c r="I76" s="6"/>
      <c r="J76" s="101"/>
      <c r="K76" s="7"/>
      <c r="L76" s="583"/>
      <c r="M76" s="583"/>
      <c r="N76" s="619"/>
      <c r="O76" s="581"/>
      <c r="P76" s="623"/>
      <c r="Q76" s="92"/>
    </row>
    <row r="77" spans="1:17" hidden="1" x14ac:dyDescent="0.25">
      <c r="A77" s="588"/>
      <c r="B77" s="591"/>
      <c r="C77" s="597">
        <f>'2.Identificacion_Riesgos'!F26</f>
        <v>0</v>
      </c>
      <c r="D77" s="597" t="e">
        <f>'3.Controles'!#REF!</f>
        <v>#REF!</v>
      </c>
      <c r="E77" s="591"/>
      <c r="F77" s="606"/>
      <c r="G77" s="95"/>
      <c r="H77" s="68"/>
      <c r="I77" s="66"/>
      <c r="J77" s="66"/>
      <c r="K77" s="93"/>
      <c r="L77" s="583"/>
      <c r="M77" s="583"/>
      <c r="N77" s="619"/>
      <c r="O77" s="581"/>
      <c r="P77" s="624"/>
      <c r="Q77" s="105"/>
    </row>
    <row r="78" spans="1:17" hidden="1" x14ac:dyDescent="0.25">
      <c r="A78" s="588"/>
      <c r="B78" s="591"/>
      <c r="C78" s="598"/>
      <c r="D78" s="598"/>
      <c r="E78" s="591"/>
      <c r="F78" s="581"/>
      <c r="G78" s="95"/>
      <c r="H78" s="68"/>
      <c r="I78" s="66"/>
      <c r="J78" s="66"/>
      <c r="K78" s="93"/>
      <c r="L78" s="583"/>
      <c r="M78" s="583"/>
      <c r="N78" s="619"/>
      <c r="O78" s="581"/>
      <c r="P78" s="622"/>
      <c r="Q78" s="105"/>
    </row>
    <row r="79" spans="1:17" hidden="1" x14ac:dyDescent="0.25">
      <c r="A79" s="588"/>
      <c r="B79" s="591"/>
      <c r="C79" s="598"/>
      <c r="D79" s="598"/>
      <c r="E79" s="591"/>
      <c r="F79" s="581"/>
      <c r="G79" s="95"/>
      <c r="H79" s="68"/>
      <c r="I79" s="66"/>
      <c r="J79" s="66"/>
      <c r="K79" s="93"/>
      <c r="L79" s="583"/>
      <c r="M79" s="583"/>
      <c r="N79" s="619"/>
      <c r="O79" s="581"/>
      <c r="P79" s="622"/>
      <c r="Q79" s="105"/>
    </row>
    <row r="80" spans="1:17" hidden="1" x14ac:dyDescent="0.25">
      <c r="A80" s="588"/>
      <c r="B80" s="591"/>
      <c r="C80" s="599"/>
      <c r="D80" s="599"/>
      <c r="E80" s="591"/>
      <c r="F80" s="605"/>
      <c r="G80" s="95"/>
      <c r="H80" s="68"/>
      <c r="I80" s="66"/>
      <c r="J80" s="101"/>
      <c r="K80" s="93"/>
      <c r="L80" s="583"/>
      <c r="M80" s="583"/>
      <c r="N80" s="619"/>
      <c r="O80" s="581"/>
      <c r="P80" s="623"/>
      <c r="Q80" s="105"/>
    </row>
    <row r="81" spans="1:17" hidden="1" x14ac:dyDescent="0.25">
      <c r="A81" s="588"/>
      <c r="B81" s="591"/>
      <c r="C81" s="597">
        <f>'2.Identificacion_Riesgos'!F27</f>
        <v>0</v>
      </c>
      <c r="D81" s="597" t="e">
        <f>'3.Controles'!#REF!</f>
        <v>#REF!</v>
      </c>
      <c r="E81" s="591"/>
      <c r="F81" s="606"/>
      <c r="G81" s="95"/>
      <c r="H81" s="68"/>
      <c r="I81" s="66"/>
      <c r="J81" s="66"/>
      <c r="K81" s="93"/>
      <c r="L81" s="583"/>
      <c r="M81" s="583"/>
      <c r="N81" s="619"/>
      <c r="O81" s="581"/>
      <c r="P81" s="624"/>
      <c r="Q81" s="105"/>
    </row>
    <row r="82" spans="1:17" hidden="1" x14ac:dyDescent="0.25">
      <c r="A82" s="588"/>
      <c r="B82" s="591"/>
      <c r="C82" s="598"/>
      <c r="D82" s="598"/>
      <c r="E82" s="591"/>
      <c r="F82" s="581"/>
      <c r="G82" s="95"/>
      <c r="H82" s="68"/>
      <c r="I82" s="66"/>
      <c r="J82" s="66"/>
      <c r="K82" s="93"/>
      <c r="L82" s="583"/>
      <c r="M82" s="583"/>
      <c r="N82" s="619"/>
      <c r="O82" s="581"/>
      <c r="P82" s="622"/>
      <c r="Q82" s="105"/>
    </row>
    <row r="83" spans="1:17" hidden="1" x14ac:dyDescent="0.25">
      <c r="A83" s="588"/>
      <c r="B83" s="591"/>
      <c r="C83" s="598"/>
      <c r="D83" s="598"/>
      <c r="E83" s="591"/>
      <c r="F83" s="581"/>
      <c r="G83" s="95"/>
      <c r="H83" s="68"/>
      <c r="I83" s="66"/>
      <c r="J83" s="66"/>
      <c r="K83" s="93"/>
      <c r="L83" s="583"/>
      <c r="M83" s="583"/>
      <c r="N83" s="619"/>
      <c r="O83" s="581"/>
      <c r="P83" s="622"/>
      <c r="Q83" s="105"/>
    </row>
    <row r="84" spans="1:17" hidden="1" x14ac:dyDescent="0.25">
      <c r="A84" s="588"/>
      <c r="B84" s="591"/>
      <c r="C84" s="599"/>
      <c r="D84" s="599"/>
      <c r="E84" s="591"/>
      <c r="F84" s="605"/>
      <c r="G84" s="95"/>
      <c r="H84" s="68"/>
      <c r="I84" s="66"/>
      <c r="J84" s="101"/>
      <c r="K84" s="93"/>
      <c r="L84" s="583"/>
      <c r="M84" s="583"/>
      <c r="N84" s="619"/>
      <c r="O84" s="581"/>
      <c r="P84" s="623"/>
      <c r="Q84" s="105"/>
    </row>
    <row r="85" spans="1:17" hidden="1" x14ac:dyDescent="0.25">
      <c r="A85" s="588"/>
      <c r="B85" s="591"/>
      <c r="C85" s="597">
        <f>'2.Identificacion_Riesgos'!F28</f>
        <v>0</v>
      </c>
      <c r="D85" s="597" t="e">
        <f>'3.Controles'!#REF!</f>
        <v>#REF!</v>
      </c>
      <c r="E85" s="591"/>
      <c r="F85" s="606"/>
      <c r="G85" s="95"/>
      <c r="H85" s="68"/>
      <c r="I85" s="66"/>
      <c r="J85" s="66"/>
      <c r="K85" s="93"/>
      <c r="L85" s="583"/>
      <c r="M85" s="583"/>
      <c r="N85" s="619"/>
      <c r="O85" s="581"/>
      <c r="P85" s="624"/>
      <c r="Q85" s="105"/>
    </row>
    <row r="86" spans="1:17" hidden="1" x14ac:dyDescent="0.25">
      <c r="A86" s="588"/>
      <c r="B86" s="591"/>
      <c r="C86" s="598"/>
      <c r="D86" s="598"/>
      <c r="E86" s="591"/>
      <c r="F86" s="581"/>
      <c r="G86" s="95"/>
      <c r="H86" s="68"/>
      <c r="I86" s="66"/>
      <c r="J86" s="66"/>
      <c r="K86" s="93"/>
      <c r="L86" s="583"/>
      <c r="M86" s="583"/>
      <c r="N86" s="619"/>
      <c r="O86" s="581"/>
      <c r="P86" s="622"/>
      <c r="Q86" s="105"/>
    </row>
    <row r="87" spans="1:17" hidden="1" x14ac:dyDescent="0.25">
      <c r="A87" s="588"/>
      <c r="B87" s="591"/>
      <c r="C87" s="598"/>
      <c r="D87" s="598"/>
      <c r="E87" s="591"/>
      <c r="F87" s="581"/>
      <c r="G87" s="95"/>
      <c r="H87" s="68"/>
      <c r="I87" s="66"/>
      <c r="J87" s="66"/>
      <c r="K87" s="93"/>
      <c r="L87" s="583"/>
      <c r="M87" s="583"/>
      <c r="N87" s="619"/>
      <c r="O87" s="581"/>
      <c r="P87" s="622"/>
      <c r="Q87" s="105"/>
    </row>
    <row r="88" spans="1:17" hidden="1" x14ac:dyDescent="0.25">
      <c r="A88" s="588"/>
      <c r="B88" s="591"/>
      <c r="C88" s="599"/>
      <c r="D88" s="599"/>
      <c r="E88" s="591"/>
      <c r="F88" s="605"/>
      <c r="G88" s="95"/>
      <c r="H88" s="68"/>
      <c r="I88" s="66"/>
      <c r="J88" s="101"/>
      <c r="K88" s="93"/>
      <c r="L88" s="583"/>
      <c r="M88" s="583"/>
      <c r="N88" s="619"/>
      <c r="O88" s="581"/>
      <c r="P88" s="623"/>
      <c r="Q88" s="105"/>
    </row>
    <row r="89" spans="1:17" hidden="1" x14ac:dyDescent="0.25">
      <c r="A89" s="588"/>
      <c r="B89" s="591"/>
      <c r="C89" s="597">
        <f>'2.Identificacion_Riesgos'!F29</f>
        <v>0</v>
      </c>
      <c r="D89" s="597" t="e">
        <f>'3.Controles'!#REF!</f>
        <v>#REF!</v>
      </c>
      <c r="E89" s="591"/>
      <c r="F89" s="606"/>
      <c r="G89" s="95"/>
      <c r="H89" s="68"/>
      <c r="I89" s="66"/>
      <c r="J89" s="66"/>
      <c r="K89" s="93"/>
      <c r="L89" s="583"/>
      <c r="M89" s="583"/>
      <c r="N89" s="619"/>
      <c r="O89" s="581"/>
      <c r="P89" s="624"/>
      <c r="Q89" s="105"/>
    </row>
    <row r="90" spans="1:17" hidden="1" x14ac:dyDescent="0.25">
      <c r="A90" s="588"/>
      <c r="B90" s="591"/>
      <c r="C90" s="598"/>
      <c r="D90" s="598"/>
      <c r="E90" s="591"/>
      <c r="F90" s="581"/>
      <c r="G90" s="95"/>
      <c r="H90" s="68"/>
      <c r="I90" s="66"/>
      <c r="J90" s="66"/>
      <c r="K90" s="93"/>
      <c r="L90" s="583"/>
      <c r="M90" s="583"/>
      <c r="N90" s="619"/>
      <c r="O90" s="581"/>
      <c r="P90" s="622"/>
      <c r="Q90" s="105"/>
    </row>
    <row r="91" spans="1:17" hidden="1" x14ac:dyDescent="0.25">
      <c r="A91" s="588"/>
      <c r="B91" s="591"/>
      <c r="C91" s="598"/>
      <c r="D91" s="598"/>
      <c r="E91" s="591"/>
      <c r="F91" s="581"/>
      <c r="G91" s="95"/>
      <c r="H91" s="68"/>
      <c r="I91" s="66"/>
      <c r="J91" s="66"/>
      <c r="K91" s="93"/>
      <c r="L91" s="583"/>
      <c r="M91" s="583"/>
      <c r="N91" s="619"/>
      <c r="O91" s="581"/>
      <c r="P91" s="622"/>
      <c r="Q91" s="105"/>
    </row>
    <row r="92" spans="1:17" ht="15.75" hidden="1" thickBot="1" x14ac:dyDescent="0.3">
      <c r="A92" s="589"/>
      <c r="B92" s="592"/>
      <c r="C92" s="611"/>
      <c r="D92" s="611"/>
      <c r="E92" s="592"/>
      <c r="F92" s="582"/>
      <c r="G92" s="96"/>
      <c r="H92" s="99"/>
      <c r="I92" s="67"/>
      <c r="J92" s="101"/>
      <c r="K92" s="94"/>
      <c r="L92" s="584"/>
      <c r="M92" s="584"/>
      <c r="N92" s="620"/>
      <c r="O92" s="582"/>
      <c r="P92" s="625"/>
      <c r="Q92" s="106"/>
    </row>
  </sheetData>
  <mergeCells count="127">
    <mergeCell ref="M73:M92"/>
    <mergeCell ref="N73:N92"/>
    <mergeCell ref="O73:O92"/>
    <mergeCell ref="P73:P76"/>
    <mergeCell ref="P77:P80"/>
    <mergeCell ref="P81:P84"/>
    <mergeCell ref="P85:P88"/>
    <mergeCell ref="P89:P92"/>
    <mergeCell ref="M54:M72"/>
    <mergeCell ref="N54:N72"/>
    <mergeCell ref="O54:O72"/>
    <mergeCell ref="P54:P56"/>
    <mergeCell ref="P57:P60"/>
    <mergeCell ref="P61:P64"/>
    <mergeCell ref="P65:P68"/>
    <mergeCell ref="P69:P72"/>
    <mergeCell ref="M34:M53"/>
    <mergeCell ref="N34:N53"/>
    <mergeCell ref="O34:O53"/>
    <mergeCell ref="P34:P37"/>
    <mergeCell ref="P38:P41"/>
    <mergeCell ref="P42:P45"/>
    <mergeCell ref="P46:P49"/>
    <mergeCell ref="P50:P53"/>
    <mergeCell ref="M10:Q10"/>
    <mergeCell ref="M11:O11"/>
    <mergeCell ref="P11:Q11"/>
    <mergeCell ref="M13:M33"/>
    <mergeCell ref="N13:N33"/>
    <mergeCell ref="O13:O33"/>
    <mergeCell ref="P13:P16"/>
    <mergeCell ref="P17:P20"/>
    <mergeCell ref="P21:P25"/>
    <mergeCell ref="P26:P29"/>
    <mergeCell ref="P30:P33"/>
    <mergeCell ref="A54:A72"/>
    <mergeCell ref="B54:B72"/>
    <mergeCell ref="C54:C56"/>
    <mergeCell ref="C77:C80"/>
    <mergeCell ref="F77:F80"/>
    <mergeCell ref="C81:C84"/>
    <mergeCell ref="F81:F84"/>
    <mergeCell ref="C85:C88"/>
    <mergeCell ref="F85:F88"/>
    <mergeCell ref="F73:F76"/>
    <mergeCell ref="C57:C60"/>
    <mergeCell ref="F57:F60"/>
    <mergeCell ref="C61:C64"/>
    <mergeCell ref="F61:F64"/>
    <mergeCell ref="C65:C68"/>
    <mergeCell ref="F65:F68"/>
    <mergeCell ref="C69:C72"/>
    <mergeCell ref="F69:F72"/>
    <mergeCell ref="D73:D76"/>
    <mergeCell ref="D77:D80"/>
    <mergeCell ref="D81:D84"/>
    <mergeCell ref="D85:D88"/>
    <mergeCell ref="A73:A92"/>
    <mergeCell ref="B73:B92"/>
    <mergeCell ref="F89:F92"/>
    <mergeCell ref="E54:E72"/>
    <mergeCell ref="F54:F56"/>
    <mergeCell ref="C46:C49"/>
    <mergeCell ref="F46:F49"/>
    <mergeCell ref="C50:C53"/>
    <mergeCell ref="F50:F53"/>
    <mergeCell ref="D38:D41"/>
    <mergeCell ref="D42:D45"/>
    <mergeCell ref="D46:D49"/>
    <mergeCell ref="D50:D53"/>
    <mergeCell ref="D54:D56"/>
    <mergeCell ref="D57:D60"/>
    <mergeCell ref="D61:D64"/>
    <mergeCell ref="D65:D68"/>
    <mergeCell ref="D69:D72"/>
    <mergeCell ref="D89:D92"/>
    <mergeCell ref="C73:C76"/>
    <mergeCell ref="E73:E92"/>
    <mergeCell ref="C89:C92"/>
    <mergeCell ref="D34:D37"/>
    <mergeCell ref="F21:F25"/>
    <mergeCell ref="C26:C29"/>
    <mergeCell ref="F26:F29"/>
    <mergeCell ref="F30:F33"/>
    <mergeCell ref="C30:C33"/>
    <mergeCell ref="A34:A53"/>
    <mergeCell ref="B34:B53"/>
    <mergeCell ref="C34:C37"/>
    <mergeCell ref="E34:E53"/>
    <mergeCell ref="F34:F37"/>
    <mergeCell ref="C38:C41"/>
    <mergeCell ref="F38:F41"/>
    <mergeCell ref="C42:C45"/>
    <mergeCell ref="F42:F45"/>
    <mergeCell ref="D17:D20"/>
    <mergeCell ref="L13:L33"/>
    <mergeCell ref="C13:C16"/>
    <mergeCell ref="F13:F16"/>
    <mergeCell ref="C17:C20"/>
    <mergeCell ref="F17:F20"/>
    <mergeCell ref="D21:D25"/>
    <mergeCell ref="D26:D29"/>
    <mergeCell ref="D30:D33"/>
    <mergeCell ref="A10:L10"/>
    <mergeCell ref="A1:C8"/>
    <mergeCell ref="O1:Q4"/>
    <mergeCell ref="O5:Q8"/>
    <mergeCell ref="D11:D12"/>
    <mergeCell ref="D1:N8"/>
    <mergeCell ref="L34:L53"/>
    <mergeCell ref="L54:L72"/>
    <mergeCell ref="L73:L92"/>
    <mergeCell ref="A11:A12"/>
    <mergeCell ref="A13:A33"/>
    <mergeCell ref="B13:B33"/>
    <mergeCell ref="E13:E33"/>
    <mergeCell ref="C21:C25"/>
    <mergeCell ref="I11:J11"/>
    <mergeCell ref="L11:L12"/>
    <mergeCell ref="K11:K12"/>
    <mergeCell ref="F11:F12"/>
    <mergeCell ref="G11:G12"/>
    <mergeCell ref="H11:H12"/>
    <mergeCell ref="B11:B12"/>
    <mergeCell ref="C11:C12"/>
    <mergeCell ref="E11:E12"/>
    <mergeCell ref="D13:D16"/>
  </mergeCells>
  <conditionalFormatting sqref="N13:N92">
    <cfRule type="containsText" dxfId="14" priority="14" operator="containsText" text="SI">
      <formula>NOT(ISERROR(SEARCH("SI",N13)))</formula>
    </cfRule>
  </conditionalFormatting>
  <conditionalFormatting sqref="N34:N53">
    <cfRule type="containsText" dxfId="13" priority="13" operator="containsText" text="SI">
      <formula>NOT(ISERROR(SEARCH("SI",N34)))</formula>
    </cfRule>
  </conditionalFormatting>
  <conditionalFormatting sqref="N73:N92">
    <cfRule type="containsText" dxfId="12" priority="11" operator="containsText" text="SI">
      <formula>NOT(ISERROR(SEARCH("SI",N73)))</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E13:E92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Hoja3!$A$39:$A$40</xm:f>
          </x14:formula1>
          <xm:sqref>M13:M92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K112"/>
  <sheetViews>
    <sheetView topLeftCell="A70" zoomScaleNormal="100" workbookViewId="0">
      <selection activeCell="C80" sqref="C80"/>
    </sheetView>
  </sheetViews>
  <sheetFormatPr baseColWidth="10" defaultRowHeight="15" x14ac:dyDescent="0.25"/>
  <cols>
    <col min="1" max="1" width="36.5703125" customWidth="1"/>
    <col min="2" max="2" width="22.5703125" customWidth="1"/>
    <col min="3" max="3" width="43.140625" bestFit="1" customWidth="1"/>
    <col min="4" max="4" width="15.5703125" bestFit="1" customWidth="1"/>
    <col min="5" max="5" width="29.7109375" customWidth="1"/>
    <col min="7" max="7" width="12.28515625" bestFit="1" customWidth="1"/>
    <col min="8" max="8" width="16.5703125" customWidth="1"/>
  </cols>
  <sheetData>
    <row r="1" spans="1:11" x14ac:dyDescent="0.25">
      <c r="A1" s="33" t="s">
        <v>24</v>
      </c>
      <c r="B1" s="33" t="s">
        <v>25</v>
      </c>
      <c r="C1" s="33" t="s">
        <v>26</v>
      </c>
      <c r="D1" s="5"/>
      <c r="E1" s="33" t="s">
        <v>73</v>
      </c>
      <c r="F1" s="5"/>
      <c r="G1" s="5"/>
      <c r="H1" s="5" t="s">
        <v>23</v>
      </c>
      <c r="I1" s="34" t="s">
        <v>15</v>
      </c>
      <c r="J1" s="5"/>
      <c r="K1" s="5"/>
    </row>
    <row r="2" spans="1:11" x14ac:dyDescent="0.25">
      <c r="A2" s="34" t="s">
        <v>8</v>
      </c>
      <c r="B2" s="34" t="s">
        <v>9</v>
      </c>
      <c r="C2" s="34" t="s">
        <v>10</v>
      </c>
      <c r="D2" s="5"/>
      <c r="E2" s="35" t="s">
        <v>74</v>
      </c>
      <c r="F2" s="5"/>
      <c r="G2" s="5"/>
      <c r="H2" s="5" t="s">
        <v>23</v>
      </c>
      <c r="I2" s="36" t="s">
        <v>18</v>
      </c>
      <c r="J2" s="5"/>
      <c r="K2" s="5"/>
    </row>
    <row r="3" spans="1:11" x14ac:dyDescent="0.25">
      <c r="A3" s="34" t="s">
        <v>11</v>
      </c>
      <c r="B3" s="34" t="s">
        <v>12</v>
      </c>
      <c r="C3" s="34" t="s">
        <v>13</v>
      </c>
      <c r="D3" s="5"/>
      <c r="E3" s="35" t="s">
        <v>199</v>
      </c>
      <c r="F3" s="5"/>
      <c r="G3" s="5"/>
      <c r="H3" s="5" t="s">
        <v>23</v>
      </c>
      <c r="I3" s="36" t="s">
        <v>21</v>
      </c>
      <c r="J3" s="5"/>
      <c r="K3" s="5"/>
    </row>
    <row r="4" spans="1:11" x14ac:dyDescent="0.25">
      <c r="A4" s="34" t="s">
        <v>169</v>
      </c>
      <c r="B4" s="34" t="s">
        <v>15</v>
      </c>
      <c r="C4" s="34" t="s">
        <v>16</v>
      </c>
      <c r="D4" s="5"/>
      <c r="E4" s="35" t="s">
        <v>75</v>
      </c>
      <c r="F4" s="5"/>
      <c r="G4" s="5"/>
      <c r="H4" s="34" t="s">
        <v>8</v>
      </c>
      <c r="I4" s="34" t="s">
        <v>9</v>
      </c>
      <c r="J4" s="5"/>
      <c r="K4" s="5"/>
    </row>
    <row r="5" spans="1:11" x14ac:dyDescent="0.25">
      <c r="A5" s="34" t="s">
        <v>14</v>
      </c>
      <c r="B5" s="36" t="s">
        <v>18</v>
      </c>
      <c r="C5" s="36" t="s">
        <v>19</v>
      </c>
      <c r="D5" s="5"/>
      <c r="E5" s="35" t="s">
        <v>76</v>
      </c>
      <c r="F5" s="5"/>
      <c r="G5" s="5"/>
      <c r="H5" s="34" t="s">
        <v>8</v>
      </c>
      <c r="I5" s="34" t="s">
        <v>12</v>
      </c>
      <c r="J5" s="5"/>
      <c r="K5" s="5"/>
    </row>
    <row r="6" spans="1:11" x14ac:dyDescent="0.25">
      <c r="A6" s="36" t="s">
        <v>17</v>
      </c>
      <c r="B6" s="36" t="s">
        <v>21</v>
      </c>
      <c r="C6" s="36" t="s">
        <v>22</v>
      </c>
      <c r="D6" s="5"/>
      <c r="E6" s="5"/>
      <c r="F6" s="5"/>
      <c r="G6" s="5"/>
      <c r="H6" s="34" t="s">
        <v>8</v>
      </c>
      <c r="I6" s="34" t="s">
        <v>15</v>
      </c>
      <c r="J6" s="5"/>
      <c r="K6" s="5"/>
    </row>
    <row r="7" spans="1:11" x14ac:dyDescent="0.25">
      <c r="A7" s="36" t="s">
        <v>20</v>
      </c>
      <c r="B7" s="36"/>
      <c r="C7" s="36"/>
      <c r="D7" s="5"/>
      <c r="E7" s="5"/>
      <c r="F7" s="5"/>
      <c r="G7" s="5"/>
      <c r="H7" s="34" t="s">
        <v>8</v>
      </c>
      <c r="I7" s="36" t="s">
        <v>18</v>
      </c>
      <c r="J7" s="5"/>
      <c r="K7" s="5"/>
    </row>
    <row r="8" spans="1:11" x14ac:dyDescent="0.25">
      <c r="A8" s="36" t="s">
        <v>23</v>
      </c>
      <c r="B8" s="36"/>
      <c r="C8" s="36"/>
      <c r="D8" s="5"/>
      <c r="E8" s="5"/>
      <c r="F8" s="5"/>
      <c r="G8" s="5"/>
      <c r="H8" s="34" t="s">
        <v>8</v>
      </c>
      <c r="I8" s="36" t="s">
        <v>21</v>
      </c>
      <c r="J8" s="5"/>
      <c r="K8" s="5"/>
    </row>
    <row r="9" spans="1:11" x14ac:dyDescent="0.25">
      <c r="A9" s="36" t="s">
        <v>168</v>
      </c>
      <c r="B9" s="5"/>
      <c r="C9" s="5"/>
      <c r="D9" s="5"/>
      <c r="E9" s="5"/>
      <c r="F9" s="5"/>
      <c r="G9" s="5"/>
      <c r="H9" s="34" t="s">
        <v>11</v>
      </c>
      <c r="I9" s="34" t="s">
        <v>9</v>
      </c>
      <c r="J9" s="5"/>
      <c r="K9" s="5"/>
    </row>
    <row r="10" spans="1:11" x14ac:dyDescent="0.25">
      <c r="A10" s="5"/>
      <c r="B10" s="5"/>
      <c r="C10" s="5"/>
      <c r="D10" s="5"/>
      <c r="E10" s="5"/>
      <c r="F10" s="5"/>
      <c r="G10" s="5"/>
      <c r="H10" s="34" t="s">
        <v>11</v>
      </c>
      <c r="I10" s="34" t="s">
        <v>12</v>
      </c>
      <c r="J10" s="5"/>
      <c r="K10" s="5"/>
    </row>
    <row r="11" spans="1:11" x14ac:dyDescent="0.25">
      <c r="A11" s="5" t="s">
        <v>150</v>
      </c>
      <c r="B11" s="5" t="s">
        <v>149</v>
      </c>
      <c r="C11" s="5" t="s">
        <v>53</v>
      </c>
      <c r="D11" s="5"/>
      <c r="E11" s="5"/>
      <c r="F11" s="5"/>
      <c r="G11" s="5"/>
      <c r="H11" s="34" t="s">
        <v>11</v>
      </c>
      <c r="I11" s="34" t="s">
        <v>15</v>
      </c>
      <c r="J11" s="5"/>
      <c r="K11" s="5"/>
    </row>
    <row r="12" spans="1:11" x14ac:dyDescent="0.25">
      <c r="A12" s="37">
        <v>1</v>
      </c>
      <c r="B12" s="37">
        <v>1</v>
      </c>
      <c r="C12" s="5" t="s">
        <v>28</v>
      </c>
      <c r="D12" s="5"/>
      <c r="E12" s="5"/>
      <c r="F12" s="38"/>
      <c r="G12" s="38"/>
      <c r="H12" s="34" t="s">
        <v>11</v>
      </c>
      <c r="I12" s="36" t="s">
        <v>18</v>
      </c>
      <c r="J12" s="5"/>
      <c r="K12" s="5"/>
    </row>
    <row r="13" spans="1:11" x14ac:dyDescent="0.25">
      <c r="A13" s="37">
        <v>1</v>
      </c>
      <c r="B13" s="37">
        <v>2</v>
      </c>
      <c r="C13" s="5" t="s">
        <v>29</v>
      </c>
      <c r="D13" s="5"/>
      <c r="E13" s="5"/>
      <c r="F13" s="5"/>
      <c r="G13" s="5"/>
      <c r="H13" s="34" t="s">
        <v>11</v>
      </c>
      <c r="I13" s="36" t="s">
        <v>21</v>
      </c>
      <c r="J13" s="5"/>
      <c r="K13" s="5"/>
    </row>
    <row r="14" spans="1:11" x14ac:dyDescent="0.25">
      <c r="A14" s="37">
        <v>2</v>
      </c>
      <c r="B14" s="37">
        <v>1</v>
      </c>
      <c r="C14" s="5" t="s">
        <v>30</v>
      </c>
      <c r="D14" s="5"/>
      <c r="E14" s="5"/>
      <c r="F14" s="5"/>
      <c r="G14" s="5"/>
      <c r="H14" s="34" t="s">
        <v>14</v>
      </c>
      <c r="I14" s="34" t="s">
        <v>9</v>
      </c>
      <c r="J14" s="5"/>
      <c r="K14" s="5"/>
    </row>
    <row r="15" spans="1:11" x14ac:dyDescent="0.25">
      <c r="A15" s="37">
        <v>2</v>
      </c>
      <c r="B15" s="37">
        <v>2</v>
      </c>
      <c r="C15" s="5" t="s">
        <v>31</v>
      </c>
      <c r="D15" s="5"/>
      <c r="E15" s="5"/>
      <c r="F15" s="5"/>
      <c r="G15" s="5"/>
      <c r="H15" s="34" t="s">
        <v>14</v>
      </c>
      <c r="I15" s="34" t="s">
        <v>12</v>
      </c>
      <c r="J15" s="5"/>
      <c r="K15" s="5"/>
    </row>
    <row r="16" spans="1:11" x14ac:dyDescent="0.25">
      <c r="A16" s="37">
        <v>3</v>
      </c>
      <c r="B16" s="37">
        <v>1</v>
      </c>
      <c r="C16" s="5" t="s">
        <v>32</v>
      </c>
      <c r="D16" s="5"/>
      <c r="E16" s="5"/>
      <c r="F16" s="5"/>
      <c r="G16" s="5"/>
      <c r="H16" s="34" t="s">
        <v>14</v>
      </c>
      <c r="I16" s="34" t="s">
        <v>15</v>
      </c>
      <c r="J16" s="5"/>
      <c r="K16" s="5"/>
    </row>
    <row r="17" spans="1:11" x14ac:dyDescent="0.25">
      <c r="A17" s="37">
        <v>4</v>
      </c>
      <c r="B17" s="37">
        <v>1</v>
      </c>
      <c r="C17" s="5" t="s">
        <v>33</v>
      </c>
      <c r="D17" s="5"/>
      <c r="E17" s="5"/>
      <c r="F17" s="5"/>
      <c r="G17" s="5"/>
      <c r="H17" s="34" t="s">
        <v>14</v>
      </c>
      <c r="I17" s="36" t="s">
        <v>18</v>
      </c>
      <c r="J17" s="5"/>
      <c r="K17" s="5"/>
    </row>
    <row r="18" spans="1:11" x14ac:dyDescent="0.25">
      <c r="A18" s="37">
        <v>3</v>
      </c>
      <c r="B18" s="37">
        <v>2</v>
      </c>
      <c r="C18" s="5" t="s">
        <v>34</v>
      </c>
      <c r="D18" s="5"/>
      <c r="E18" s="5"/>
      <c r="F18" s="5"/>
      <c r="G18" s="5"/>
      <c r="H18" s="34" t="s">
        <v>14</v>
      </c>
      <c r="I18" s="36" t="s">
        <v>21</v>
      </c>
      <c r="J18" s="5"/>
      <c r="K18" s="5"/>
    </row>
    <row r="19" spans="1:11" x14ac:dyDescent="0.25">
      <c r="A19" s="37">
        <v>1</v>
      </c>
      <c r="B19" s="37">
        <v>3</v>
      </c>
      <c r="C19" s="5" t="s">
        <v>35</v>
      </c>
      <c r="D19" s="5"/>
      <c r="E19" s="5"/>
      <c r="F19" s="5"/>
      <c r="G19" s="5"/>
      <c r="H19" s="36" t="s">
        <v>17</v>
      </c>
      <c r="I19" s="34" t="s">
        <v>9</v>
      </c>
      <c r="J19" s="5"/>
      <c r="K19" s="5"/>
    </row>
    <row r="20" spans="1:11" x14ac:dyDescent="0.25">
      <c r="A20" s="37">
        <v>2</v>
      </c>
      <c r="B20" s="37">
        <v>3</v>
      </c>
      <c r="C20" s="5" t="s">
        <v>36</v>
      </c>
      <c r="D20" s="5"/>
      <c r="E20" s="5"/>
      <c r="F20" s="5"/>
      <c r="G20" s="5"/>
      <c r="H20" s="36" t="s">
        <v>17</v>
      </c>
      <c r="I20" s="34" t="s">
        <v>12</v>
      </c>
      <c r="J20" s="5"/>
      <c r="K20" s="5"/>
    </row>
    <row r="21" spans="1:11" x14ac:dyDescent="0.25">
      <c r="A21" s="37">
        <v>5</v>
      </c>
      <c r="B21" s="37">
        <v>1</v>
      </c>
      <c r="C21" s="5" t="s">
        <v>37</v>
      </c>
      <c r="D21" s="5"/>
      <c r="E21" s="5"/>
      <c r="F21" s="5"/>
      <c r="G21" s="5"/>
      <c r="H21" s="36" t="s">
        <v>17</v>
      </c>
      <c r="I21" s="34" t="s">
        <v>15</v>
      </c>
      <c r="J21" s="5"/>
      <c r="K21" s="5"/>
    </row>
    <row r="22" spans="1:11" x14ac:dyDescent="0.25">
      <c r="A22" s="37">
        <v>4</v>
      </c>
      <c r="B22" s="37">
        <v>2</v>
      </c>
      <c r="C22" s="5" t="s">
        <v>38</v>
      </c>
      <c r="D22" s="5"/>
      <c r="E22" s="5"/>
      <c r="F22" s="5"/>
      <c r="G22" s="5"/>
      <c r="H22" s="36" t="s">
        <v>17</v>
      </c>
      <c r="I22" s="36" t="s">
        <v>18</v>
      </c>
      <c r="J22" s="5"/>
      <c r="K22" s="5"/>
    </row>
    <row r="23" spans="1:11" x14ac:dyDescent="0.25">
      <c r="A23" s="37">
        <v>5</v>
      </c>
      <c r="B23" s="37">
        <v>2</v>
      </c>
      <c r="C23" s="5" t="s">
        <v>39</v>
      </c>
      <c r="D23" s="5"/>
      <c r="E23" s="5"/>
      <c r="F23" s="5"/>
      <c r="G23" s="5"/>
      <c r="H23" s="36" t="s">
        <v>17</v>
      </c>
      <c r="I23" s="36" t="s">
        <v>21</v>
      </c>
      <c r="J23" s="5"/>
      <c r="K23" s="5"/>
    </row>
    <row r="24" spans="1:11" x14ac:dyDescent="0.25">
      <c r="A24" s="37">
        <v>3</v>
      </c>
      <c r="B24" s="37">
        <v>3</v>
      </c>
      <c r="C24" s="5" t="s">
        <v>40</v>
      </c>
      <c r="D24" s="5"/>
      <c r="E24" s="5"/>
      <c r="F24" s="5"/>
      <c r="G24" s="5"/>
      <c r="H24" s="36" t="s">
        <v>20</v>
      </c>
      <c r="I24" s="34" t="s">
        <v>9</v>
      </c>
      <c r="J24" s="5"/>
      <c r="K24" s="5"/>
    </row>
    <row r="25" spans="1:11" x14ac:dyDescent="0.25">
      <c r="A25" s="37">
        <v>4</v>
      </c>
      <c r="B25" s="37">
        <v>3</v>
      </c>
      <c r="C25" s="5" t="s">
        <v>41</v>
      </c>
      <c r="D25" s="5"/>
      <c r="E25" s="5"/>
      <c r="F25" s="5"/>
      <c r="G25" s="5"/>
      <c r="H25" s="36" t="s">
        <v>20</v>
      </c>
      <c r="I25" s="34" t="s">
        <v>12</v>
      </c>
      <c r="J25" s="5"/>
      <c r="K25" s="5"/>
    </row>
    <row r="26" spans="1:11" x14ac:dyDescent="0.25">
      <c r="A26" s="37">
        <v>1</v>
      </c>
      <c r="B26" s="37">
        <v>4</v>
      </c>
      <c r="C26" s="5" t="s">
        <v>42</v>
      </c>
      <c r="D26" s="5"/>
      <c r="E26" s="5"/>
      <c r="F26" s="5"/>
      <c r="G26" s="5"/>
      <c r="H26" s="36" t="s">
        <v>20</v>
      </c>
      <c r="I26" s="34" t="s">
        <v>15</v>
      </c>
      <c r="J26" s="5"/>
      <c r="K26" s="5"/>
    </row>
    <row r="27" spans="1:11" x14ac:dyDescent="0.25">
      <c r="A27" s="37">
        <v>2</v>
      </c>
      <c r="B27" s="37">
        <v>4</v>
      </c>
      <c r="C27" s="5" t="s">
        <v>43</v>
      </c>
      <c r="D27" s="5"/>
      <c r="E27" s="5"/>
      <c r="F27" s="5"/>
      <c r="G27" s="5"/>
      <c r="H27" s="36" t="s">
        <v>20</v>
      </c>
      <c r="I27" s="36" t="s">
        <v>18</v>
      </c>
      <c r="J27" s="5"/>
      <c r="K27" s="5"/>
    </row>
    <row r="28" spans="1:11" x14ac:dyDescent="0.25">
      <c r="A28" s="37">
        <v>1</v>
      </c>
      <c r="B28" s="37">
        <v>5</v>
      </c>
      <c r="C28" s="5" t="s">
        <v>44</v>
      </c>
      <c r="D28" s="5"/>
      <c r="E28" s="5"/>
      <c r="F28" s="5"/>
      <c r="G28" s="5"/>
      <c r="H28" s="36" t="s">
        <v>20</v>
      </c>
      <c r="I28" s="36" t="s">
        <v>21</v>
      </c>
      <c r="J28" s="5"/>
      <c r="K28" s="5"/>
    </row>
    <row r="29" spans="1:11" x14ac:dyDescent="0.25">
      <c r="A29" s="37">
        <v>5</v>
      </c>
      <c r="B29" s="37">
        <v>3</v>
      </c>
      <c r="C29" s="5" t="s">
        <v>45</v>
      </c>
      <c r="D29" s="5"/>
      <c r="E29" s="5"/>
      <c r="F29" s="5"/>
      <c r="G29" s="5"/>
      <c r="H29" s="36" t="s">
        <v>168</v>
      </c>
      <c r="I29" s="34" t="s">
        <v>9</v>
      </c>
      <c r="J29" s="5"/>
      <c r="K29" s="5"/>
    </row>
    <row r="30" spans="1:11" x14ac:dyDescent="0.25">
      <c r="A30" s="37">
        <v>3</v>
      </c>
      <c r="B30" s="37">
        <v>4</v>
      </c>
      <c r="C30" s="5" t="s">
        <v>46</v>
      </c>
      <c r="D30" s="5"/>
      <c r="E30" s="5"/>
      <c r="F30" s="5"/>
      <c r="G30" s="5"/>
      <c r="H30" s="36" t="s">
        <v>168</v>
      </c>
      <c r="I30" s="34" t="s">
        <v>12</v>
      </c>
      <c r="J30" s="5"/>
      <c r="K30" s="5"/>
    </row>
    <row r="31" spans="1:11" x14ac:dyDescent="0.25">
      <c r="A31" s="37">
        <v>4</v>
      </c>
      <c r="B31" s="37">
        <v>4</v>
      </c>
      <c r="C31" s="5" t="s">
        <v>47</v>
      </c>
      <c r="D31" s="5"/>
      <c r="E31" s="5"/>
      <c r="F31" s="5"/>
      <c r="G31" s="5"/>
      <c r="H31" s="36" t="s">
        <v>168</v>
      </c>
      <c r="I31" s="34" t="s">
        <v>15</v>
      </c>
      <c r="J31" s="5"/>
      <c r="K31" s="5"/>
    </row>
    <row r="32" spans="1:11" x14ac:dyDescent="0.25">
      <c r="A32" s="37">
        <v>5</v>
      </c>
      <c r="B32" s="37">
        <v>4</v>
      </c>
      <c r="C32" s="5" t="s">
        <v>48</v>
      </c>
      <c r="D32" s="5"/>
      <c r="E32" s="5"/>
      <c r="F32" s="5"/>
      <c r="G32" s="5"/>
      <c r="H32" s="36" t="s">
        <v>168</v>
      </c>
      <c r="I32" s="36" t="s">
        <v>18</v>
      </c>
      <c r="J32" s="5"/>
      <c r="K32" s="5"/>
    </row>
    <row r="33" spans="1:11" x14ac:dyDescent="0.25">
      <c r="A33" s="37">
        <v>2</v>
      </c>
      <c r="B33" s="37">
        <v>5</v>
      </c>
      <c r="C33" s="5" t="s">
        <v>49</v>
      </c>
      <c r="D33" s="5"/>
      <c r="E33" s="5"/>
      <c r="F33" s="5"/>
      <c r="G33" s="5"/>
      <c r="H33" s="36" t="s">
        <v>168</v>
      </c>
      <c r="I33" s="36" t="s">
        <v>21</v>
      </c>
      <c r="J33" s="5"/>
      <c r="K33" s="5"/>
    </row>
    <row r="34" spans="1:11" x14ac:dyDescent="0.25">
      <c r="A34" s="37">
        <v>3</v>
      </c>
      <c r="B34" s="37">
        <v>5</v>
      </c>
      <c r="C34" s="5" t="s">
        <v>50</v>
      </c>
      <c r="D34" s="5"/>
      <c r="E34" s="5"/>
      <c r="F34" s="5"/>
      <c r="G34" s="5"/>
      <c r="H34" s="36" t="s">
        <v>169</v>
      </c>
      <c r="I34" s="34" t="s">
        <v>9</v>
      </c>
      <c r="J34" s="5"/>
      <c r="K34" s="5"/>
    </row>
    <row r="35" spans="1:11" x14ac:dyDescent="0.25">
      <c r="A35" s="37">
        <v>4</v>
      </c>
      <c r="B35" s="37">
        <v>5</v>
      </c>
      <c r="C35" s="5" t="s">
        <v>51</v>
      </c>
      <c r="D35" s="5"/>
      <c r="E35" s="5"/>
      <c r="F35" s="5"/>
      <c r="G35" s="5"/>
      <c r="H35" s="36" t="s">
        <v>169</v>
      </c>
      <c r="I35" s="34" t="s">
        <v>12</v>
      </c>
      <c r="J35" s="5"/>
      <c r="K35" s="5"/>
    </row>
    <row r="36" spans="1:11" x14ac:dyDescent="0.25">
      <c r="A36" s="37">
        <v>5</v>
      </c>
      <c r="B36" s="37">
        <v>5</v>
      </c>
      <c r="C36" s="5" t="s">
        <v>52</v>
      </c>
      <c r="D36" s="5"/>
      <c r="E36" s="5"/>
      <c r="F36" s="5"/>
      <c r="G36" s="5"/>
      <c r="H36" s="36" t="s">
        <v>169</v>
      </c>
      <c r="I36" s="34" t="s">
        <v>15</v>
      </c>
      <c r="J36" s="5"/>
      <c r="K36" s="5"/>
    </row>
    <row r="37" spans="1:11" x14ac:dyDescent="0.25">
      <c r="A37" s="5"/>
      <c r="B37" s="5"/>
      <c r="C37" s="5"/>
      <c r="D37" s="5"/>
      <c r="E37" s="5"/>
      <c r="F37" s="5"/>
      <c r="G37" s="5"/>
      <c r="H37" s="36" t="s">
        <v>169</v>
      </c>
      <c r="I37" s="36" t="s">
        <v>18</v>
      </c>
      <c r="J37" s="5"/>
      <c r="K37" s="5"/>
    </row>
    <row r="38" spans="1:11" x14ac:dyDescent="0.25">
      <c r="A38" s="33" t="s">
        <v>55</v>
      </c>
      <c r="B38" s="5"/>
      <c r="C38" s="5"/>
      <c r="D38" s="5"/>
      <c r="E38" s="5"/>
      <c r="F38" s="5"/>
      <c r="G38" s="5"/>
      <c r="H38" s="36" t="s">
        <v>169</v>
      </c>
      <c r="I38" s="36" t="s">
        <v>21</v>
      </c>
      <c r="J38" s="5"/>
      <c r="K38" s="5"/>
    </row>
    <row r="39" spans="1:11" x14ac:dyDescent="0.25">
      <c r="A39" s="5" t="s">
        <v>54</v>
      </c>
      <c r="B39" s="5"/>
      <c r="C39" s="5"/>
      <c r="D39" s="5"/>
      <c r="E39" s="5"/>
      <c r="F39" s="5"/>
      <c r="G39" s="5"/>
      <c r="H39" s="5"/>
      <c r="I39" s="5"/>
      <c r="J39" s="5"/>
      <c r="K39" s="5"/>
    </row>
    <row r="40" spans="1:11" x14ac:dyDescent="0.25">
      <c r="A40" s="5" t="s">
        <v>56</v>
      </c>
      <c r="B40" s="5"/>
      <c r="C40" s="5"/>
      <c r="D40" s="5"/>
      <c r="E40" s="5"/>
      <c r="F40" s="5"/>
      <c r="G40" s="5"/>
      <c r="H40" s="5"/>
      <c r="I40" s="5"/>
      <c r="J40" s="5"/>
      <c r="K40" s="5"/>
    </row>
    <row r="41" spans="1:11" x14ac:dyDescent="0.25">
      <c r="A41" s="5"/>
      <c r="B41" s="5"/>
      <c r="C41" s="5"/>
      <c r="D41" s="5"/>
      <c r="E41" s="5"/>
      <c r="F41" s="5"/>
      <c r="G41" s="5"/>
      <c r="H41" s="5"/>
      <c r="I41" s="5"/>
      <c r="J41" s="5"/>
      <c r="K41" s="5"/>
    </row>
    <row r="42" spans="1:11" x14ac:dyDescent="0.25">
      <c r="A42" s="33" t="s">
        <v>66</v>
      </c>
      <c r="B42" s="5"/>
      <c r="C42" s="5"/>
      <c r="D42" s="5"/>
      <c r="E42" s="5"/>
      <c r="F42" s="5"/>
      <c r="G42" s="5"/>
      <c r="H42" s="5"/>
      <c r="I42" s="5"/>
      <c r="J42" s="5"/>
      <c r="K42" s="5"/>
    </row>
    <row r="43" spans="1:11" x14ac:dyDescent="0.25">
      <c r="A43" s="39" t="s">
        <v>57</v>
      </c>
      <c r="B43" s="5"/>
      <c r="C43" s="5"/>
      <c r="D43" s="5"/>
      <c r="E43" s="5"/>
      <c r="F43" s="5"/>
      <c r="G43" s="5"/>
      <c r="H43" s="5"/>
      <c r="I43" s="5"/>
      <c r="J43" s="5"/>
      <c r="K43" s="5"/>
    </row>
    <row r="44" spans="1:11" x14ac:dyDescent="0.25">
      <c r="A44" s="39" t="s">
        <v>58</v>
      </c>
      <c r="B44" s="5"/>
      <c r="C44" s="5"/>
      <c r="D44" s="5"/>
      <c r="E44" s="5"/>
      <c r="F44" s="5"/>
      <c r="G44" s="5"/>
      <c r="H44" s="5"/>
      <c r="I44" s="5"/>
      <c r="J44" s="5"/>
      <c r="K44" s="5"/>
    </row>
    <row r="45" spans="1:11" x14ac:dyDescent="0.25">
      <c r="A45" s="39" t="s">
        <v>59</v>
      </c>
      <c r="B45" s="5"/>
      <c r="C45" s="5"/>
      <c r="D45" s="5"/>
      <c r="E45" s="5"/>
      <c r="F45" s="5"/>
      <c r="G45" s="5"/>
      <c r="H45" s="5"/>
      <c r="I45" s="5"/>
      <c r="J45" s="5"/>
      <c r="K45" s="5"/>
    </row>
    <row r="46" spans="1:11" x14ac:dyDescent="0.25">
      <c r="A46" s="39" t="s">
        <v>60</v>
      </c>
      <c r="B46" s="5"/>
      <c r="C46" s="5"/>
      <c r="D46" s="5"/>
      <c r="E46" s="5"/>
      <c r="F46" s="5"/>
      <c r="G46" s="5"/>
      <c r="H46" s="5"/>
      <c r="I46" s="5"/>
      <c r="J46" s="5"/>
      <c r="K46" s="5"/>
    </row>
    <row r="47" spans="1:11" x14ac:dyDescent="0.25">
      <c r="A47" s="39" t="s">
        <v>61</v>
      </c>
      <c r="B47" s="5"/>
      <c r="C47" s="5"/>
      <c r="D47" s="5"/>
      <c r="E47" s="5"/>
      <c r="F47" s="5"/>
      <c r="G47" s="5"/>
      <c r="H47" s="5"/>
      <c r="I47" s="5"/>
      <c r="J47" s="5"/>
      <c r="K47" s="5"/>
    </row>
    <row r="48" spans="1:11" x14ac:dyDescent="0.25">
      <c r="A48" s="39" t="s">
        <v>62</v>
      </c>
      <c r="B48" s="5"/>
      <c r="C48" s="5"/>
      <c r="D48" s="5"/>
      <c r="E48" s="5"/>
      <c r="F48" s="5"/>
      <c r="G48" s="5"/>
      <c r="H48" s="5"/>
      <c r="I48" s="5"/>
      <c r="J48" s="5"/>
      <c r="K48" s="5"/>
    </row>
    <row r="49" spans="1:11" x14ac:dyDescent="0.25">
      <c r="A49" s="39" t="s">
        <v>63</v>
      </c>
      <c r="B49" s="5"/>
      <c r="C49" s="5"/>
      <c r="D49" s="5"/>
      <c r="E49" s="5"/>
      <c r="F49" s="5"/>
      <c r="G49" s="5"/>
      <c r="H49" s="5"/>
      <c r="I49" s="5"/>
      <c r="J49" s="5"/>
      <c r="K49" s="5"/>
    </row>
    <row r="50" spans="1:11" x14ac:dyDescent="0.25">
      <c r="A50" s="39" t="s">
        <v>64</v>
      </c>
      <c r="B50" s="5"/>
      <c r="C50" s="5"/>
      <c r="D50" s="5"/>
      <c r="E50" s="5"/>
      <c r="F50" s="5"/>
      <c r="G50" s="5"/>
      <c r="H50" s="5"/>
      <c r="I50" s="5"/>
      <c r="J50" s="5"/>
      <c r="K50" s="5"/>
    </row>
    <row r="51" spans="1:11" x14ac:dyDescent="0.25">
      <c r="A51" s="39" t="s">
        <v>65</v>
      </c>
      <c r="B51" s="5"/>
      <c r="C51" s="5"/>
      <c r="D51" s="5"/>
      <c r="E51" s="5"/>
      <c r="F51" s="5"/>
      <c r="G51" s="5"/>
      <c r="H51" s="5"/>
      <c r="I51" s="5"/>
      <c r="J51" s="5"/>
      <c r="K51" s="5"/>
    </row>
    <row r="52" spans="1:11" x14ac:dyDescent="0.25">
      <c r="A52" s="5"/>
      <c r="B52" s="5"/>
      <c r="C52" s="5"/>
      <c r="D52" s="5"/>
      <c r="E52" s="5"/>
      <c r="F52" s="5"/>
      <c r="G52" s="5"/>
      <c r="H52" s="5"/>
      <c r="I52" s="5"/>
      <c r="J52" s="5"/>
      <c r="K52" s="5"/>
    </row>
    <row r="53" spans="1:11" x14ac:dyDescent="0.25">
      <c r="A53" s="4" t="s">
        <v>68</v>
      </c>
      <c r="B53" s="4" t="s">
        <v>5</v>
      </c>
      <c r="C53" s="5"/>
      <c r="D53" s="5"/>
      <c r="E53" s="5"/>
      <c r="F53" s="5"/>
      <c r="G53" s="5"/>
      <c r="H53" s="5"/>
      <c r="I53" s="5"/>
      <c r="J53" s="5"/>
      <c r="K53" s="5"/>
    </row>
    <row r="54" spans="1:11" x14ac:dyDescent="0.25">
      <c r="A54" s="40" t="s">
        <v>3</v>
      </c>
      <c r="B54" s="4">
        <v>20</v>
      </c>
      <c r="C54" s="5"/>
      <c r="D54" s="5"/>
      <c r="E54" s="5"/>
      <c r="F54" s="5"/>
      <c r="G54" s="5"/>
      <c r="H54" s="5"/>
      <c r="I54" s="5"/>
      <c r="J54" s="5"/>
      <c r="K54" s="5"/>
    </row>
    <row r="55" spans="1:11" x14ac:dyDescent="0.25">
      <c r="A55" s="40" t="s">
        <v>4</v>
      </c>
      <c r="B55" s="4">
        <v>10</v>
      </c>
      <c r="C55" s="5"/>
      <c r="D55" s="5"/>
      <c r="E55" s="5"/>
      <c r="F55" s="5"/>
      <c r="G55" s="5"/>
      <c r="H55" s="5"/>
      <c r="I55" s="5"/>
      <c r="J55" s="5"/>
      <c r="K55" s="5"/>
    </row>
    <row r="56" spans="1:11" x14ac:dyDescent="0.25">
      <c r="A56" s="40" t="s">
        <v>69</v>
      </c>
      <c r="B56" s="4">
        <v>20</v>
      </c>
      <c r="C56" s="5"/>
      <c r="D56" s="5"/>
      <c r="E56" s="5"/>
      <c r="F56" s="5"/>
      <c r="G56" s="5"/>
      <c r="H56" s="5"/>
      <c r="I56" s="5"/>
      <c r="J56" s="5"/>
      <c r="K56" s="5"/>
    </row>
    <row r="57" spans="1:11" ht="25.5" x14ac:dyDescent="0.25">
      <c r="A57" s="40" t="s">
        <v>70</v>
      </c>
      <c r="B57" s="4">
        <v>15</v>
      </c>
      <c r="C57" s="5"/>
      <c r="D57" s="5"/>
      <c r="E57" s="5"/>
      <c r="F57" s="5"/>
      <c r="G57" s="5"/>
      <c r="H57" s="5"/>
      <c r="I57" s="5"/>
      <c r="J57" s="5"/>
      <c r="K57" s="5"/>
    </row>
    <row r="58" spans="1:11" x14ac:dyDescent="0.25">
      <c r="A58" s="40" t="s">
        <v>71</v>
      </c>
      <c r="B58" s="4">
        <v>10</v>
      </c>
      <c r="C58" s="5"/>
      <c r="D58" s="5"/>
      <c r="E58" s="5"/>
      <c r="F58" s="5"/>
      <c r="G58" s="5"/>
      <c r="H58" s="5"/>
      <c r="I58" s="5"/>
      <c r="J58" s="5"/>
      <c r="K58" s="5"/>
    </row>
    <row r="59" spans="1:11" ht="25.5" x14ac:dyDescent="0.25">
      <c r="A59" s="40" t="s">
        <v>137</v>
      </c>
      <c r="B59" s="4">
        <v>10</v>
      </c>
      <c r="C59" s="5"/>
      <c r="D59" s="5"/>
      <c r="E59" s="5"/>
      <c r="F59" s="5"/>
      <c r="G59" s="5"/>
      <c r="H59" s="5"/>
      <c r="I59" s="5"/>
      <c r="J59" s="5"/>
      <c r="K59" s="5"/>
    </row>
    <row r="60" spans="1:11" ht="38.25" x14ac:dyDescent="0.25">
      <c r="A60" s="40" t="s">
        <v>139</v>
      </c>
      <c r="B60" s="4">
        <v>10</v>
      </c>
      <c r="C60" s="5"/>
      <c r="D60" s="5"/>
      <c r="E60" s="5"/>
      <c r="F60" s="5"/>
      <c r="G60" s="5"/>
      <c r="H60" s="5"/>
      <c r="I60" s="5"/>
      <c r="J60" s="5"/>
      <c r="K60" s="5"/>
    </row>
    <row r="61" spans="1:11" ht="38.25" x14ac:dyDescent="0.25">
      <c r="A61" s="40" t="s">
        <v>138</v>
      </c>
      <c r="B61" s="4">
        <v>10</v>
      </c>
      <c r="C61" s="5"/>
      <c r="D61" s="5"/>
      <c r="E61" s="5"/>
      <c r="F61" s="5"/>
      <c r="G61" s="5"/>
      <c r="H61" s="5"/>
      <c r="I61" s="5"/>
      <c r="J61" s="5"/>
      <c r="K61" s="5"/>
    </row>
    <row r="62" spans="1:11" ht="25.5" x14ac:dyDescent="0.25">
      <c r="A62" s="40" t="s">
        <v>140</v>
      </c>
      <c r="B62" s="4">
        <v>30</v>
      </c>
      <c r="C62" s="5"/>
      <c r="D62" s="5"/>
      <c r="E62" s="5"/>
      <c r="F62" s="5"/>
      <c r="G62" s="5"/>
      <c r="H62" s="5"/>
      <c r="I62" s="5"/>
      <c r="J62" s="5"/>
      <c r="K62" s="5"/>
    </row>
    <row r="63" spans="1:11" x14ac:dyDescent="0.25">
      <c r="A63" s="5"/>
      <c r="B63" s="5"/>
      <c r="C63" s="5"/>
      <c r="D63" s="5"/>
      <c r="E63" s="5"/>
      <c r="F63" s="5"/>
      <c r="G63" s="5"/>
      <c r="H63" s="5"/>
      <c r="I63" s="5"/>
      <c r="J63" s="5"/>
      <c r="K63" s="5"/>
    </row>
    <row r="64" spans="1:11" x14ac:dyDescent="0.25">
      <c r="A64" s="5"/>
      <c r="B64" s="5"/>
      <c r="C64" s="5"/>
      <c r="D64" s="5"/>
      <c r="E64" s="5"/>
      <c r="F64" s="5"/>
      <c r="G64" s="5"/>
      <c r="H64" s="5"/>
      <c r="I64" s="5"/>
      <c r="J64" s="5"/>
      <c r="K64" s="5"/>
    </row>
    <row r="65" spans="1:11" x14ac:dyDescent="0.25">
      <c r="A65" s="5" t="s">
        <v>125</v>
      </c>
      <c r="B65" s="5"/>
      <c r="C65" s="5"/>
      <c r="D65" s="5"/>
      <c r="E65" s="5"/>
      <c r="F65" s="5"/>
      <c r="G65" s="5"/>
      <c r="H65" s="5"/>
      <c r="I65" s="5"/>
      <c r="J65" s="5"/>
      <c r="K65" s="5"/>
    </row>
    <row r="66" spans="1:11" x14ac:dyDescent="0.25">
      <c r="A66" s="41" t="s">
        <v>78</v>
      </c>
      <c r="B66" s="5"/>
      <c r="C66" s="5"/>
      <c r="D66" s="5"/>
      <c r="E66" s="5"/>
      <c r="F66" s="5"/>
      <c r="G66" s="5"/>
      <c r="H66" s="5"/>
      <c r="I66" s="5"/>
      <c r="J66" s="5"/>
      <c r="K66" s="5"/>
    </row>
    <row r="67" spans="1:11" x14ac:dyDescent="0.25">
      <c r="A67" s="41" t="s">
        <v>141</v>
      </c>
      <c r="B67" s="5"/>
      <c r="C67" s="5"/>
      <c r="D67" s="5"/>
      <c r="E67" s="5"/>
      <c r="F67" s="5"/>
      <c r="G67" s="5"/>
      <c r="H67" s="5"/>
      <c r="I67" s="5"/>
      <c r="J67" s="5"/>
      <c r="K67" s="5"/>
    </row>
    <row r="68" spans="1:11" x14ac:dyDescent="0.25">
      <c r="A68" s="41" t="s">
        <v>79</v>
      </c>
      <c r="B68" s="5"/>
      <c r="C68" s="5"/>
      <c r="D68" s="5"/>
      <c r="E68" s="5"/>
      <c r="F68" s="5"/>
      <c r="G68" s="5"/>
      <c r="H68" s="5"/>
      <c r="I68" s="5"/>
      <c r="J68" s="5"/>
      <c r="K68" s="5"/>
    </row>
    <row r="69" spans="1:11" x14ac:dyDescent="0.25">
      <c r="A69" s="5"/>
      <c r="B69" s="5"/>
      <c r="C69" s="5"/>
      <c r="D69" s="5"/>
      <c r="E69" s="5"/>
      <c r="F69" s="5"/>
      <c r="G69" s="5"/>
      <c r="H69" s="5"/>
      <c r="I69" s="5"/>
      <c r="J69" s="5"/>
      <c r="K69" s="5"/>
    </row>
    <row r="70" spans="1:11" x14ac:dyDescent="0.25">
      <c r="A70" s="5"/>
      <c r="B70" s="5"/>
      <c r="C70" s="5"/>
      <c r="D70" s="5"/>
      <c r="E70" s="5"/>
      <c r="F70" s="5"/>
      <c r="G70" s="5"/>
      <c r="H70" s="5"/>
      <c r="I70" s="5"/>
      <c r="J70" s="5"/>
      <c r="K70" s="5"/>
    </row>
    <row r="71" spans="1:11" x14ac:dyDescent="0.25">
      <c r="A71" s="41" t="s">
        <v>125</v>
      </c>
      <c r="B71" s="41" t="s">
        <v>81</v>
      </c>
      <c r="C71" s="41" t="s">
        <v>130</v>
      </c>
      <c r="D71" s="41"/>
      <c r="E71" s="5"/>
      <c r="F71" s="5"/>
      <c r="G71" s="5"/>
      <c r="H71" s="5"/>
      <c r="I71" s="5"/>
      <c r="J71" s="5"/>
      <c r="K71" s="5"/>
    </row>
    <row r="72" spans="1:11" x14ac:dyDescent="0.25">
      <c r="A72" s="41" t="s">
        <v>78</v>
      </c>
      <c r="B72" s="41" t="s">
        <v>82</v>
      </c>
      <c r="C72" s="42" t="s">
        <v>131</v>
      </c>
      <c r="D72" s="41"/>
      <c r="E72" s="41" t="s">
        <v>82</v>
      </c>
      <c r="F72" s="5"/>
      <c r="G72" s="5"/>
      <c r="H72" s="5"/>
      <c r="I72" s="5"/>
      <c r="J72" s="5"/>
      <c r="K72" s="5"/>
    </row>
    <row r="73" spans="1:11" x14ac:dyDescent="0.25">
      <c r="A73" s="41" t="s">
        <v>78</v>
      </c>
      <c r="B73" s="41" t="s">
        <v>82</v>
      </c>
      <c r="C73" s="42" t="s">
        <v>101</v>
      </c>
      <c r="D73" s="41"/>
      <c r="E73" s="41" t="s">
        <v>77</v>
      </c>
      <c r="F73" s="5"/>
      <c r="G73" s="5"/>
      <c r="H73" s="5"/>
      <c r="I73" s="5"/>
      <c r="J73" s="5"/>
      <c r="K73" s="5"/>
    </row>
    <row r="74" spans="1:11" x14ac:dyDescent="0.25">
      <c r="A74" s="41" t="s">
        <v>78</v>
      </c>
      <c r="B74" s="41" t="s">
        <v>77</v>
      </c>
      <c r="C74" s="42" t="s">
        <v>102</v>
      </c>
      <c r="D74" s="41"/>
      <c r="E74" s="41" t="s">
        <v>84</v>
      </c>
      <c r="F74" s="5"/>
      <c r="G74" s="5"/>
      <c r="H74" s="5"/>
      <c r="I74" s="5"/>
      <c r="J74" s="5"/>
      <c r="K74" s="5"/>
    </row>
    <row r="75" spans="1:11" x14ac:dyDescent="0.25">
      <c r="A75" s="41" t="s">
        <v>78</v>
      </c>
      <c r="B75" s="41" t="s">
        <v>77</v>
      </c>
      <c r="C75" s="42" t="s">
        <v>103</v>
      </c>
      <c r="D75" s="41"/>
      <c r="E75" s="41" t="s">
        <v>83</v>
      </c>
      <c r="F75" s="5"/>
      <c r="G75" s="5"/>
      <c r="H75" s="5"/>
      <c r="I75" s="5"/>
      <c r="J75" s="5"/>
      <c r="K75" s="5"/>
    </row>
    <row r="76" spans="1:11" x14ac:dyDescent="0.25">
      <c r="A76" s="41" t="s">
        <v>141</v>
      </c>
      <c r="B76" s="41" t="s">
        <v>84</v>
      </c>
      <c r="C76" s="42" t="s">
        <v>104</v>
      </c>
      <c r="D76" s="41"/>
      <c r="E76" s="41" t="s">
        <v>85</v>
      </c>
      <c r="F76" s="5"/>
      <c r="G76" s="5"/>
      <c r="H76" s="5"/>
      <c r="I76" s="5"/>
      <c r="J76" s="5"/>
      <c r="K76" s="5"/>
    </row>
    <row r="77" spans="1:11" x14ac:dyDescent="0.25">
      <c r="A77" s="41" t="s">
        <v>141</v>
      </c>
      <c r="B77" s="41" t="s">
        <v>83</v>
      </c>
      <c r="C77" s="42" t="s">
        <v>105</v>
      </c>
      <c r="D77" s="41"/>
      <c r="E77" s="41" t="s">
        <v>86</v>
      </c>
      <c r="F77" s="5"/>
      <c r="G77" s="5"/>
      <c r="H77" s="5"/>
      <c r="I77" s="5"/>
      <c r="J77" s="5"/>
      <c r="K77" s="5"/>
    </row>
    <row r="78" spans="1:11" x14ac:dyDescent="0.25">
      <c r="A78" s="41" t="s">
        <v>141</v>
      </c>
      <c r="B78" s="41" t="s">
        <v>85</v>
      </c>
      <c r="C78" s="42" t="s">
        <v>106</v>
      </c>
      <c r="D78" s="41"/>
      <c r="E78" s="41" t="s">
        <v>87</v>
      </c>
      <c r="F78" s="5"/>
      <c r="G78" s="5"/>
      <c r="H78" s="5"/>
      <c r="I78" s="5"/>
      <c r="J78" s="5"/>
      <c r="K78" s="5"/>
    </row>
    <row r="79" spans="1:11" x14ac:dyDescent="0.25">
      <c r="A79" s="41" t="s">
        <v>141</v>
      </c>
      <c r="B79" s="41" t="s">
        <v>86</v>
      </c>
      <c r="C79" s="42" t="s">
        <v>107</v>
      </c>
      <c r="D79" s="41"/>
      <c r="E79" s="41" t="s">
        <v>88</v>
      </c>
      <c r="F79" s="5"/>
      <c r="G79" s="5"/>
      <c r="H79" s="5"/>
      <c r="I79" s="5"/>
      <c r="J79" s="5"/>
      <c r="K79" s="5"/>
    </row>
    <row r="80" spans="1:11" x14ac:dyDescent="0.25">
      <c r="A80" s="41" t="s">
        <v>141</v>
      </c>
      <c r="B80" s="43" t="s">
        <v>129</v>
      </c>
      <c r="C80" s="42" t="s">
        <v>223</v>
      </c>
      <c r="D80" s="41"/>
      <c r="E80" s="41" t="s">
        <v>89</v>
      </c>
      <c r="F80" s="5"/>
      <c r="G80" s="5"/>
      <c r="H80" s="5"/>
      <c r="I80" s="5"/>
      <c r="J80" s="5"/>
      <c r="K80" s="5"/>
    </row>
    <row r="81" spans="1:11" x14ac:dyDescent="0.25">
      <c r="A81" s="41" t="s">
        <v>141</v>
      </c>
      <c r="B81" s="41" t="s">
        <v>87</v>
      </c>
      <c r="C81" s="44" t="s">
        <v>108</v>
      </c>
      <c r="D81" s="41"/>
      <c r="E81" s="41" t="s">
        <v>91</v>
      </c>
      <c r="F81" s="5"/>
      <c r="G81" s="5"/>
      <c r="H81" s="5"/>
      <c r="I81" s="5"/>
      <c r="J81" s="5"/>
      <c r="K81" s="5"/>
    </row>
    <row r="82" spans="1:11" x14ac:dyDescent="0.25">
      <c r="A82" s="41" t="s">
        <v>141</v>
      </c>
      <c r="B82" s="41" t="s">
        <v>88</v>
      </c>
      <c r="C82" s="44" t="s">
        <v>109</v>
      </c>
      <c r="D82" s="41"/>
      <c r="E82" s="41" t="s">
        <v>90</v>
      </c>
      <c r="F82" s="5"/>
      <c r="G82" s="5"/>
      <c r="H82" s="5"/>
      <c r="I82" s="5"/>
      <c r="J82" s="5"/>
      <c r="K82" s="5"/>
    </row>
    <row r="83" spans="1:11" x14ac:dyDescent="0.25">
      <c r="A83" s="41" t="s">
        <v>141</v>
      </c>
      <c r="B83" s="41" t="s">
        <v>89</v>
      </c>
      <c r="C83" s="44" t="s">
        <v>110</v>
      </c>
      <c r="D83" s="41"/>
      <c r="E83" s="41" t="s">
        <v>92</v>
      </c>
      <c r="F83" s="5"/>
      <c r="G83" s="5"/>
      <c r="H83" s="5"/>
      <c r="I83" s="5"/>
      <c r="J83" s="5"/>
      <c r="K83" s="5"/>
    </row>
    <row r="84" spans="1:11" x14ac:dyDescent="0.25">
      <c r="A84" s="41" t="s">
        <v>141</v>
      </c>
      <c r="B84" s="41" t="s">
        <v>91</v>
      </c>
      <c r="C84" s="44" t="s">
        <v>111</v>
      </c>
      <c r="D84" s="41"/>
      <c r="E84" s="41" t="s">
        <v>93</v>
      </c>
      <c r="F84" s="5"/>
      <c r="G84" s="5"/>
      <c r="H84" s="5"/>
      <c r="I84" s="5"/>
      <c r="J84" s="5"/>
      <c r="K84" s="5"/>
    </row>
    <row r="85" spans="1:11" x14ac:dyDescent="0.25">
      <c r="A85" s="41" t="s">
        <v>141</v>
      </c>
      <c r="B85" s="41" t="s">
        <v>90</v>
      </c>
      <c r="C85" s="44" t="s">
        <v>112</v>
      </c>
      <c r="D85" s="41"/>
      <c r="E85" s="41" t="s">
        <v>94</v>
      </c>
      <c r="F85" s="5"/>
      <c r="G85" s="5"/>
      <c r="H85" s="5"/>
      <c r="I85" s="5"/>
      <c r="J85" s="5"/>
      <c r="K85" s="5"/>
    </row>
    <row r="86" spans="1:11" x14ac:dyDescent="0.25">
      <c r="A86" s="41" t="s">
        <v>141</v>
      </c>
      <c r="B86" s="41" t="s">
        <v>92</v>
      </c>
      <c r="C86" s="44" t="s">
        <v>113</v>
      </c>
      <c r="D86" s="41"/>
      <c r="E86" s="5"/>
      <c r="F86" s="5"/>
      <c r="G86" s="5"/>
      <c r="H86" s="5"/>
      <c r="I86" s="5"/>
      <c r="J86" s="5"/>
      <c r="K86" s="5"/>
    </row>
    <row r="87" spans="1:11" x14ac:dyDescent="0.25">
      <c r="A87" s="41" t="s">
        <v>141</v>
      </c>
      <c r="B87" s="41" t="s">
        <v>92</v>
      </c>
      <c r="C87" s="44" t="s">
        <v>114</v>
      </c>
      <c r="D87" s="41"/>
      <c r="E87" s="41" t="s">
        <v>95</v>
      </c>
      <c r="F87" s="5"/>
      <c r="G87" s="5"/>
      <c r="H87" s="5"/>
      <c r="I87" s="5"/>
      <c r="J87" s="5"/>
      <c r="K87" s="5"/>
    </row>
    <row r="88" spans="1:11" x14ac:dyDescent="0.25">
      <c r="A88" s="41" t="s">
        <v>141</v>
      </c>
      <c r="B88" s="41" t="s">
        <v>92</v>
      </c>
      <c r="C88" s="44" t="s">
        <v>126</v>
      </c>
      <c r="D88" s="41"/>
      <c r="E88" s="41" t="s">
        <v>96</v>
      </c>
      <c r="F88" s="5"/>
      <c r="G88" s="5"/>
      <c r="H88" s="5"/>
      <c r="I88" s="5"/>
      <c r="J88" s="5"/>
      <c r="K88" s="5"/>
    </row>
    <row r="89" spans="1:11" x14ac:dyDescent="0.25">
      <c r="A89" s="41" t="s">
        <v>141</v>
      </c>
      <c r="B89" s="41" t="s">
        <v>92</v>
      </c>
      <c r="C89" s="44" t="s">
        <v>132</v>
      </c>
      <c r="D89" s="41"/>
      <c r="E89" s="41" t="s">
        <v>97</v>
      </c>
      <c r="F89" s="5"/>
      <c r="G89" s="5"/>
      <c r="H89" s="5"/>
      <c r="I89" s="5"/>
      <c r="J89" s="5"/>
      <c r="K89" s="5"/>
    </row>
    <row r="90" spans="1:11" x14ac:dyDescent="0.25">
      <c r="A90" s="41" t="s">
        <v>141</v>
      </c>
      <c r="B90" s="41" t="s">
        <v>92</v>
      </c>
      <c r="C90" s="44" t="s">
        <v>127</v>
      </c>
      <c r="D90" s="41"/>
      <c r="E90" s="41" t="s">
        <v>98</v>
      </c>
      <c r="F90" s="5"/>
      <c r="G90" s="5"/>
      <c r="H90" s="5"/>
      <c r="I90" s="5"/>
      <c r="J90" s="5"/>
      <c r="K90" s="5"/>
    </row>
    <row r="91" spans="1:11" x14ac:dyDescent="0.25">
      <c r="A91" s="41" t="s">
        <v>141</v>
      </c>
      <c r="B91" s="41" t="s">
        <v>92</v>
      </c>
      <c r="C91" s="44" t="s">
        <v>128</v>
      </c>
      <c r="D91" s="41"/>
      <c r="E91" s="41" t="s">
        <v>99</v>
      </c>
      <c r="F91" s="5"/>
      <c r="G91" s="5"/>
      <c r="H91" s="5"/>
      <c r="I91" s="5"/>
      <c r="J91" s="5"/>
      <c r="K91" s="5"/>
    </row>
    <row r="92" spans="1:11" x14ac:dyDescent="0.25">
      <c r="A92" s="41" t="s">
        <v>141</v>
      </c>
      <c r="B92" s="41" t="s">
        <v>93</v>
      </c>
      <c r="C92" s="42" t="s">
        <v>124</v>
      </c>
      <c r="D92" s="41"/>
      <c r="E92" s="41" t="s">
        <v>100</v>
      </c>
      <c r="F92" s="5"/>
      <c r="G92" s="5"/>
      <c r="H92" s="5"/>
      <c r="I92" s="5"/>
      <c r="J92" s="5"/>
      <c r="K92" s="5"/>
    </row>
    <row r="93" spans="1:11" x14ac:dyDescent="0.25">
      <c r="A93" s="41" t="s">
        <v>141</v>
      </c>
      <c r="B93" s="41" t="s">
        <v>94</v>
      </c>
      <c r="C93" s="42" t="s">
        <v>115</v>
      </c>
      <c r="D93" s="41"/>
      <c r="E93" s="5"/>
      <c r="F93" s="5"/>
      <c r="G93" s="5"/>
      <c r="H93" s="5"/>
      <c r="I93" s="5"/>
      <c r="J93" s="5"/>
      <c r="K93" s="5"/>
    </row>
    <row r="94" spans="1:11" x14ac:dyDescent="0.25">
      <c r="A94" s="41" t="s">
        <v>79</v>
      </c>
      <c r="B94" s="41" t="s">
        <v>95</v>
      </c>
      <c r="C94" s="42" t="s">
        <v>116</v>
      </c>
      <c r="D94" s="41"/>
      <c r="E94" s="5"/>
      <c r="F94" s="5"/>
      <c r="G94" s="5"/>
      <c r="H94" s="5"/>
      <c r="I94" s="5"/>
      <c r="J94" s="5"/>
      <c r="K94" s="5"/>
    </row>
    <row r="95" spans="1:11" x14ac:dyDescent="0.25">
      <c r="A95" s="41" t="s">
        <v>79</v>
      </c>
      <c r="B95" s="41" t="s">
        <v>96</v>
      </c>
      <c r="C95" s="42" t="s">
        <v>117</v>
      </c>
      <c r="D95" s="41"/>
      <c r="E95" s="5"/>
      <c r="F95" s="5"/>
      <c r="G95" s="5"/>
      <c r="H95" s="5"/>
      <c r="I95" s="5"/>
      <c r="J95" s="5"/>
      <c r="K95" s="5"/>
    </row>
    <row r="96" spans="1:11" x14ac:dyDescent="0.25">
      <c r="A96" s="41" t="s">
        <v>79</v>
      </c>
      <c r="B96" s="41" t="s">
        <v>97</v>
      </c>
      <c r="C96" s="42" t="s">
        <v>118</v>
      </c>
      <c r="D96" s="41"/>
      <c r="E96" s="5"/>
      <c r="F96" s="5"/>
      <c r="G96" s="5"/>
      <c r="H96" s="5"/>
      <c r="I96" s="5"/>
      <c r="J96" s="5"/>
      <c r="K96" s="5"/>
    </row>
    <row r="97" spans="1:11" x14ac:dyDescent="0.25">
      <c r="A97" s="41" t="s">
        <v>79</v>
      </c>
      <c r="B97" s="41" t="s">
        <v>98</v>
      </c>
      <c r="C97" s="42" t="s">
        <v>119</v>
      </c>
      <c r="D97" s="41"/>
      <c r="E97" s="5"/>
      <c r="F97" s="5"/>
      <c r="G97" s="5"/>
      <c r="H97" s="5"/>
      <c r="I97" s="5"/>
      <c r="J97" s="5"/>
      <c r="K97" s="5"/>
    </row>
    <row r="98" spans="1:11" x14ac:dyDescent="0.25">
      <c r="A98" s="41" t="s">
        <v>79</v>
      </c>
      <c r="B98" s="41" t="s">
        <v>99</v>
      </c>
      <c r="C98" s="42" t="s">
        <v>120</v>
      </c>
      <c r="D98" s="41"/>
      <c r="E98" s="5"/>
      <c r="F98" s="5"/>
      <c r="G98" s="5"/>
      <c r="H98" s="5"/>
      <c r="I98" s="5"/>
      <c r="J98" s="5"/>
      <c r="K98" s="5"/>
    </row>
    <row r="99" spans="1:11" x14ac:dyDescent="0.25">
      <c r="A99" s="41" t="s">
        <v>79</v>
      </c>
      <c r="B99" s="41" t="s">
        <v>99</v>
      </c>
      <c r="C99" s="42" t="s">
        <v>121</v>
      </c>
      <c r="D99" s="41"/>
      <c r="E99" s="5"/>
      <c r="F99" s="5"/>
      <c r="G99" s="5"/>
      <c r="H99" s="5"/>
      <c r="I99" s="5"/>
      <c r="J99" s="5"/>
      <c r="K99" s="5"/>
    </row>
    <row r="100" spans="1:11" x14ac:dyDescent="0.25">
      <c r="A100" s="41" t="s">
        <v>79</v>
      </c>
      <c r="B100" s="41" t="s">
        <v>100</v>
      </c>
      <c r="C100" s="42" t="s">
        <v>122</v>
      </c>
      <c r="D100" s="41"/>
      <c r="E100" s="5"/>
      <c r="F100" s="5"/>
      <c r="G100" s="5"/>
      <c r="H100" s="5"/>
      <c r="I100" s="5"/>
      <c r="J100" s="5"/>
      <c r="K100" s="5"/>
    </row>
    <row r="101" spans="1:11" x14ac:dyDescent="0.25">
      <c r="A101" s="41" t="s">
        <v>79</v>
      </c>
      <c r="B101" s="41" t="s">
        <v>100</v>
      </c>
      <c r="C101" s="42" t="s">
        <v>123</v>
      </c>
      <c r="D101" s="41"/>
      <c r="E101" s="5"/>
      <c r="F101" s="5"/>
      <c r="G101" s="5"/>
      <c r="H101" s="5"/>
      <c r="I101" s="5"/>
      <c r="J101" s="5"/>
      <c r="K101" s="5"/>
    </row>
    <row r="102" spans="1:11" x14ac:dyDescent="0.25">
      <c r="A102" s="41" t="s">
        <v>80</v>
      </c>
      <c r="B102" s="41"/>
      <c r="C102" s="41" t="s">
        <v>221</v>
      </c>
      <c r="D102" s="41"/>
      <c r="E102" s="5"/>
      <c r="F102" s="5"/>
      <c r="G102" s="5"/>
      <c r="H102" s="5"/>
      <c r="I102" s="5"/>
      <c r="J102" s="5"/>
      <c r="K102" s="5"/>
    </row>
    <row r="103" spans="1:11" x14ac:dyDescent="0.25">
      <c r="A103" s="5"/>
      <c r="B103" s="5"/>
      <c r="C103" s="5"/>
      <c r="D103" s="5"/>
      <c r="E103" s="5"/>
      <c r="F103" s="5"/>
      <c r="G103" s="5"/>
      <c r="H103" s="5"/>
      <c r="I103" s="5"/>
      <c r="J103" s="5"/>
      <c r="K103" s="5"/>
    </row>
    <row r="104" spans="1:11" x14ac:dyDescent="0.25">
      <c r="A104" s="5"/>
      <c r="B104" s="5"/>
      <c r="C104" s="5"/>
      <c r="D104" s="5"/>
      <c r="E104" s="5"/>
      <c r="F104" s="5"/>
      <c r="G104" s="5"/>
      <c r="H104" s="5"/>
      <c r="I104" s="5"/>
      <c r="J104" s="5"/>
      <c r="K104" s="5"/>
    </row>
    <row r="105" spans="1:11" x14ac:dyDescent="0.25">
      <c r="A105" s="5"/>
      <c r="B105" s="5"/>
      <c r="C105" s="5"/>
      <c r="D105" s="5"/>
      <c r="E105" s="5"/>
      <c r="F105" s="5"/>
      <c r="G105" s="5"/>
      <c r="H105" s="5"/>
      <c r="I105" s="5"/>
      <c r="J105" s="5"/>
      <c r="K105" s="5"/>
    </row>
    <row r="106" spans="1:11" x14ac:dyDescent="0.25">
      <c r="A106" s="5" t="s">
        <v>133</v>
      </c>
      <c r="B106" s="5"/>
      <c r="C106" s="5"/>
      <c r="D106" s="5"/>
      <c r="E106" s="5"/>
      <c r="F106" s="5"/>
      <c r="G106" s="5"/>
      <c r="H106" s="5"/>
      <c r="I106" s="5"/>
      <c r="J106" s="5"/>
      <c r="K106" s="5"/>
    </row>
    <row r="107" spans="1:11" x14ac:dyDescent="0.25">
      <c r="A107" s="5" t="s">
        <v>134</v>
      </c>
      <c r="B107" s="5"/>
      <c r="C107" s="5"/>
      <c r="D107" s="5"/>
      <c r="E107" s="5"/>
      <c r="F107" s="5"/>
      <c r="G107" s="5"/>
      <c r="H107" s="5"/>
      <c r="I107" s="5"/>
      <c r="J107" s="5"/>
      <c r="K107" s="5"/>
    </row>
    <row r="108" spans="1:11" x14ac:dyDescent="0.25">
      <c r="A108" s="5" t="s">
        <v>135</v>
      </c>
      <c r="B108" s="5"/>
      <c r="C108" s="5"/>
      <c r="D108" s="5"/>
      <c r="E108" s="5"/>
      <c r="F108" s="5"/>
      <c r="G108" s="5"/>
      <c r="H108" s="5"/>
      <c r="I108" s="5"/>
      <c r="J108" s="5"/>
      <c r="K108" s="5"/>
    </row>
    <row r="109" spans="1:11" x14ac:dyDescent="0.25">
      <c r="A109" s="5" t="s">
        <v>136</v>
      </c>
      <c r="B109" s="5"/>
      <c r="C109" s="5"/>
      <c r="D109" s="5"/>
      <c r="E109" s="5"/>
      <c r="F109" s="5"/>
      <c r="G109" s="5"/>
      <c r="H109" s="5"/>
      <c r="I109" s="5"/>
      <c r="J109" s="5"/>
      <c r="K109" s="5"/>
    </row>
    <row r="110" spans="1:11" x14ac:dyDescent="0.25">
      <c r="A110" s="5"/>
      <c r="B110" s="5"/>
      <c r="C110" s="5"/>
      <c r="D110" s="5"/>
      <c r="E110" s="5"/>
      <c r="F110" s="5"/>
      <c r="G110" s="5"/>
      <c r="H110" s="5"/>
      <c r="I110" s="5"/>
      <c r="J110" s="5"/>
      <c r="K110" s="5"/>
    </row>
    <row r="111" spans="1:11" x14ac:dyDescent="0.25">
      <c r="A111" s="5"/>
      <c r="B111" s="5"/>
      <c r="C111" s="5"/>
      <c r="D111" s="5"/>
      <c r="E111" s="5"/>
      <c r="F111" s="5"/>
      <c r="G111" s="5"/>
      <c r="H111" s="5"/>
      <c r="I111" s="5"/>
      <c r="J111" s="5"/>
      <c r="K111" s="5"/>
    </row>
    <row r="112" spans="1:11" x14ac:dyDescent="0.25">
      <c r="A112" s="5"/>
      <c r="B112" s="5"/>
      <c r="C112" s="5"/>
      <c r="D112" s="5"/>
      <c r="E112" s="5"/>
      <c r="F112" s="5"/>
      <c r="G112" s="5"/>
      <c r="H112" s="5"/>
      <c r="I112" s="5"/>
      <c r="J112" s="5"/>
      <c r="K112" s="5"/>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26"/>
  <sheetViews>
    <sheetView view="pageBreakPreview" zoomScale="70" zoomScaleNormal="73" zoomScaleSheetLayoutView="70" workbookViewId="0">
      <selection activeCell="I12" sqref="I12"/>
    </sheetView>
  </sheetViews>
  <sheetFormatPr baseColWidth="10" defaultRowHeight="15" x14ac:dyDescent="0.25"/>
  <cols>
    <col min="1" max="1" width="6.42578125" customWidth="1"/>
    <col min="2" max="2" width="22" customWidth="1"/>
    <col min="3" max="3" width="19.85546875" customWidth="1"/>
    <col min="4" max="4" width="33.7109375" customWidth="1"/>
    <col min="5" max="5" width="18.140625" customWidth="1"/>
    <col min="6" max="6" width="17.5703125" style="3" bestFit="1" customWidth="1"/>
    <col min="7" max="7" width="14.28515625" style="3" customWidth="1"/>
    <col min="8" max="8" width="21" style="3" customWidth="1"/>
    <col min="9" max="9" width="52.5703125" customWidth="1"/>
    <col min="10" max="10" width="18.28515625" customWidth="1"/>
    <col min="11" max="11" width="18" style="3" customWidth="1"/>
    <col min="12" max="12" width="22.28515625" customWidth="1"/>
    <col min="13" max="13" width="18" customWidth="1"/>
    <col min="14" max="14" width="12.28515625" bestFit="1" customWidth="1"/>
    <col min="15" max="15" width="18.5703125" customWidth="1"/>
  </cols>
  <sheetData>
    <row r="1" spans="1:15" ht="15" customHeight="1" x14ac:dyDescent="0.25">
      <c r="A1" s="262"/>
      <c r="B1" s="262"/>
      <c r="C1" s="502" t="s">
        <v>220</v>
      </c>
      <c r="D1" s="503"/>
      <c r="E1" s="503"/>
      <c r="F1" s="503"/>
      <c r="G1" s="503"/>
      <c r="H1" s="503"/>
      <c r="I1" s="503"/>
      <c r="J1" s="503"/>
      <c r="K1" s="503"/>
      <c r="L1" s="503"/>
      <c r="M1" s="503"/>
      <c r="N1" s="267" t="s">
        <v>224</v>
      </c>
      <c r="O1" s="267"/>
    </row>
    <row r="2" spans="1:15" ht="15" customHeight="1" x14ac:dyDescent="0.25">
      <c r="A2" s="262"/>
      <c r="B2" s="262"/>
      <c r="C2" s="388"/>
      <c r="D2" s="505"/>
      <c r="E2" s="505"/>
      <c r="F2" s="505"/>
      <c r="G2" s="505"/>
      <c r="H2" s="505"/>
      <c r="I2" s="505"/>
      <c r="J2" s="505"/>
      <c r="K2" s="505"/>
      <c r="L2" s="505"/>
      <c r="M2" s="505"/>
      <c r="N2" s="267"/>
      <c r="O2" s="267"/>
    </row>
    <row r="3" spans="1:15" ht="15" customHeight="1" x14ac:dyDescent="0.25">
      <c r="A3" s="262"/>
      <c r="B3" s="262"/>
      <c r="C3" s="388"/>
      <c r="D3" s="505"/>
      <c r="E3" s="505"/>
      <c r="F3" s="505"/>
      <c r="G3" s="505"/>
      <c r="H3" s="505"/>
      <c r="I3" s="505"/>
      <c r="J3" s="505"/>
      <c r="K3" s="505"/>
      <c r="L3" s="505"/>
      <c r="M3" s="505"/>
      <c r="N3" s="267"/>
      <c r="O3" s="267"/>
    </row>
    <row r="4" spans="1:15" ht="15" customHeight="1" x14ac:dyDescent="0.25">
      <c r="A4" s="262"/>
      <c r="B4" s="262"/>
      <c r="C4" s="388"/>
      <c r="D4" s="505"/>
      <c r="E4" s="505"/>
      <c r="F4" s="505"/>
      <c r="G4" s="505"/>
      <c r="H4" s="505"/>
      <c r="I4" s="505"/>
      <c r="J4" s="505"/>
      <c r="K4" s="505"/>
      <c r="L4" s="505"/>
      <c r="M4" s="505"/>
      <c r="N4" s="267"/>
      <c r="O4" s="267"/>
    </row>
    <row r="5" spans="1:15" ht="15" customHeight="1" x14ac:dyDescent="0.25">
      <c r="A5" s="262"/>
      <c r="B5" s="262"/>
      <c r="C5" s="388"/>
      <c r="D5" s="505"/>
      <c r="E5" s="505"/>
      <c r="F5" s="505"/>
      <c r="G5" s="505"/>
      <c r="H5" s="505"/>
      <c r="I5" s="505"/>
      <c r="J5" s="505"/>
      <c r="K5" s="505"/>
      <c r="L5" s="505"/>
      <c r="M5" s="505"/>
      <c r="N5" s="124" t="s">
        <v>226</v>
      </c>
      <c r="O5" s="124" t="s">
        <v>227</v>
      </c>
    </row>
    <row r="6" spans="1:15" ht="15" customHeight="1" x14ac:dyDescent="0.25">
      <c r="A6" s="262"/>
      <c r="B6" s="262"/>
      <c r="C6" s="388"/>
      <c r="D6" s="505"/>
      <c r="E6" s="505"/>
      <c r="F6" s="505"/>
      <c r="G6" s="505"/>
      <c r="H6" s="505"/>
      <c r="I6" s="505"/>
      <c r="J6" s="505"/>
      <c r="K6" s="505"/>
      <c r="L6" s="505"/>
      <c r="M6" s="505"/>
      <c r="N6" s="124" t="s">
        <v>228</v>
      </c>
      <c r="O6" s="121">
        <v>2</v>
      </c>
    </row>
    <row r="7" spans="1:15" ht="15.75" customHeight="1" x14ac:dyDescent="0.25">
      <c r="A7" s="385"/>
      <c r="B7" s="385"/>
      <c r="C7" s="388"/>
      <c r="D7" s="505"/>
      <c r="E7" s="505"/>
      <c r="F7" s="505"/>
      <c r="G7" s="505"/>
      <c r="H7" s="505"/>
      <c r="I7" s="505"/>
      <c r="J7" s="505"/>
      <c r="K7" s="505"/>
      <c r="L7" s="505"/>
      <c r="M7" s="505"/>
      <c r="N7" s="125" t="s">
        <v>229</v>
      </c>
      <c r="O7" s="164">
        <v>43783</v>
      </c>
    </row>
    <row r="8" spans="1:15" ht="15" customHeight="1" x14ac:dyDescent="0.25">
      <c r="A8" s="281" t="s">
        <v>234</v>
      </c>
      <c r="B8" s="281"/>
      <c r="C8" s="281" t="s">
        <v>369</v>
      </c>
      <c r="D8" s="281"/>
      <c r="E8" s="280" t="s">
        <v>235</v>
      </c>
      <c r="F8" s="280"/>
      <c r="G8" s="281" t="s">
        <v>414</v>
      </c>
      <c r="H8" s="281"/>
      <c r="I8" s="281"/>
      <c r="J8" s="280" t="s">
        <v>368</v>
      </c>
      <c r="K8" s="280"/>
      <c r="L8" s="274" t="s">
        <v>456</v>
      </c>
      <c r="M8" s="274"/>
      <c r="N8" s="274"/>
      <c r="O8" s="274"/>
    </row>
    <row r="9" spans="1:15" ht="36.75" customHeight="1" x14ac:dyDescent="0.25">
      <c r="A9" s="281"/>
      <c r="B9" s="281"/>
      <c r="C9" s="281"/>
      <c r="D9" s="281"/>
      <c r="E9" s="280"/>
      <c r="F9" s="280"/>
      <c r="G9" s="281"/>
      <c r="H9" s="281"/>
      <c r="I9" s="281"/>
      <c r="J9" s="280"/>
      <c r="K9" s="280"/>
      <c r="L9" s="274"/>
      <c r="M9" s="274"/>
      <c r="N9" s="274"/>
      <c r="O9" s="274"/>
    </row>
    <row r="10" spans="1:15" ht="15" customHeight="1" x14ac:dyDescent="0.25"/>
    <row r="11" spans="1:15" ht="24.75" thickBot="1" x14ac:dyDescent="0.3">
      <c r="A11" s="104" t="s">
        <v>187</v>
      </c>
      <c r="B11" s="104" t="s">
        <v>170</v>
      </c>
      <c r="C11" s="104" t="s">
        <v>171</v>
      </c>
      <c r="D11" s="104" t="s">
        <v>0</v>
      </c>
      <c r="E11" s="104" t="s">
        <v>255</v>
      </c>
      <c r="F11" s="104" t="s">
        <v>27</v>
      </c>
      <c r="G11" s="104" t="s">
        <v>1</v>
      </c>
      <c r="H11" s="104" t="s">
        <v>2</v>
      </c>
      <c r="I11" s="104" t="s">
        <v>188</v>
      </c>
      <c r="J11" s="104" t="s">
        <v>7</v>
      </c>
      <c r="K11" s="104" t="s">
        <v>209</v>
      </c>
      <c r="L11" s="104" t="s">
        <v>208</v>
      </c>
      <c r="M11" s="104" t="s">
        <v>190</v>
      </c>
      <c r="N11" s="104" t="s">
        <v>210</v>
      </c>
      <c r="O11" s="104" t="s">
        <v>239</v>
      </c>
    </row>
    <row r="12" spans="1:15" ht="186" customHeight="1" thickBot="1" x14ac:dyDescent="0.3">
      <c r="A12" s="636" t="str">
        <f>'2.Identificacion_Riesgos'!A10</f>
        <v>R1</v>
      </c>
      <c r="B12" s="590" t="str">
        <f>'2.Identificacion_Riesgos'!E10</f>
        <v xml:space="preserve">Excluir requerimientos necesarios para  la elaboración del plan de acción de Adecuación y Sostenibilidad MIPG </v>
      </c>
      <c r="C12" s="114" t="str">
        <f>'2.Identificacion_Riesgos'!F10</f>
        <v>1. Falta de conocimiento de los planes de acción de la vigencia anterior.</v>
      </c>
      <c r="D12" s="601" t="str">
        <f>'2.Identificacion_Riesgos'!G10</f>
        <v>1. Incumplimiento de la normatividad.
2. Incumplimiento de las metas Distritales.
3. Afectación de la imagen de la SCRD.
4. No generar la satisfacción de los ciudadanos..
5.  Incremento de los reprocesos en la ejecución de las actividades.</v>
      </c>
      <c r="E12" s="590" t="str">
        <f>'2.Identificacion_Riesgos'!H10</f>
        <v>Estrategicos</v>
      </c>
      <c r="F12" s="630" t="str">
        <f>'2.Identificacion_Riesgos'!I10</f>
        <v>Posible</v>
      </c>
      <c r="G12" s="630" t="str">
        <f>'2.Identificacion_Riesgos'!K10</f>
        <v xml:space="preserve">Mayor </v>
      </c>
      <c r="H12" s="630" t="str">
        <f>'2.Identificacion_Riesgos'!M10</f>
        <v>EXTREMA 76%</v>
      </c>
      <c r="I12" s="236" t="str">
        <f>'3.Controles'!E9</f>
        <v>El profesional del proceso de Mejora continua debe publicar los planes de acción con sus diferentes versiones en la página de la SCRD, para validar los cambios realizados y tener de referencia que actividades programar para el año siguiente. Su publicación se solicita por medio de breaf a la Oficina de Comunicaciones y sus cambios son presentados al  Comité Institucional de Gestión y Desempeño (CIGD), con el fin de que sean  revisados y aprobados. Se debe hacer seguimiento al cumplimiento del plan de acción y  reportar resultado en el IND 02.</v>
      </c>
      <c r="J12" s="639" t="str">
        <f>'2.Identificacion_Riesgos'!U10</f>
        <v>EXTREMA 76%</v>
      </c>
      <c r="K12" s="633" t="str">
        <f>'2.Identificacion_Riesgos'!V10</f>
        <v>REDUCIRLO O MITIGARLO</v>
      </c>
      <c r="L12" s="630" t="str">
        <f>'5.Plan Manejo'!F13</f>
        <v>Elaboración, ejecución y seguimiento del Plan de Adecuación y sosternibilidad del MIPG.</v>
      </c>
      <c r="M12" s="590" t="str">
        <f>'5.Plan Manejo'!L13</f>
        <v>Directora de Planeación y profesionales del equipo de Sistemas de Gestión</v>
      </c>
      <c r="N12" s="226">
        <f>'5.Plan Manejo'!J16</f>
        <v>44530</v>
      </c>
      <c r="O12" s="168" t="str">
        <f>'5.Plan Manejo'!L13</f>
        <v>Directora de Planeación y profesionales del equipo de Sistemas de Gestión</v>
      </c>
    </row>
    <row r="13" spans="1:15" ht="15" hidden="1" customHeight="1" x14ac:dyDescent="0.25">
      <c r="A13" s="637"/>
      <c r="B13" s="591"/>
      <c r="C13" s="115" t="str">
        <f>'2.Identificacion_Riesgos'!F11</f>
        <v>2. Falta la designación del servidor, encargado de su seguimiento.</v>
      </c>
      <c r="D13" s="602"/>
      <c r="E13" s="591"/>
      <c r="F13" s="631"/>
      <c r="G13" s="631"/>
      <c r="H13" s="631"/>
      <c r="I13" s="239" t="str">
        <f>'3.Controles'!E10</f>
        <v>Dentro del equipo de Sistemas de Gestión, se debe delegar un profesional que realice el respectivo seguimiento al plan de acción, así como el reporte del indicador  que mide el cumplimiento de las actividades.</v>
      </c>
      <c r="J13" s="640"/>
      <c r="K13" s="634"/>
      <c r="L13" s="631"/>
      <c r="M13" s="591"/>
      <c r="N13" s="228">
        <f>'5.Plan Manejo'!J18</f>
        <v>44530</v>
      </c>
      <c r="O13" s="169"/>
    </row>
    <row r="14" spans="1:15" ht="15.75" hidden="1" customHeight="1" thickBot="1" x14ac:dyDescent="0.3">
      <c r="A14" s="637"/>
      <c r="B14" s="591"/>
      <c r="C14" s="115" t="str">
        <f>'2.Identificacion_Riesgos'!F12</f>
        <v>3. No conocer todas las fuentes  de información necesarias para efectuar un diágnostico del estado de los Sistemas de Gestión.</v>
      </c>
      <c r="D14" s="602"/>
      <c r="E14" s="591"/>
      <c r="F14" s="631"/>
      <c r="G14" s="631"/>
      <c r="H14" s="631"/>
      <c r="I14" s="239" t="str">
        <f>'3.Controles'!E11</f>
        <v>Durante el año se debe hacer un diagnóstico del estado del MIPG, partiendo de todas las fuentes para ajustar  para el año siguiente el plan de acción (Plan de adecuación y sostenibilidad del MIPG).</v>
      </c>
      <c r="J14" s="640"/>
      <c r="K14" s="634"/>
      <c r="L14" s="616"/>
      <c r="M14" s="591"/>
      <c r="N14" s="227">
        <f>'5.Plan Manejo'!J24</f>
        <v>44545</v>
      </c>
      <c r="O14" s="169"/>
    </row>
    <row r="15" spans="1:15" ht="15" hidden="1" customHeight="1" x14ac:dyDescent="0.25">
      <c r="A15" s="637"/>
      <c r="B15" s="591"/>
      <c r="C15" s="115">
        <f>'2.Identificacion_Riesgos'!F13</f>
        <v>0</v>
      </c>
      <c r="D15" s="602"/>
      <c r="E15" s="591"/>
      <c r="F15" s="631"/>
      <c r="G15" s="631"/>
      <c r="H15" s="631"/>
      <c r="I15" s="234">
        <f>'3.Controles'!E12</f>
        <v>0</v>
      </c>
      <c r="J15" s="640"/>
      <c r="K15" s="634"/>
      <c r="L15" s="115">
        <f>'5.Plan Manejo'!F26</f>
        <v>0</v>
      </c>
      <c r="M15" s="591"/>
      <c r="N15" s="117">
        <f>'5.Plan Manejo'!J29</f>
        <v>0</v>
      </c>
      <c r="O15" s="169"/>
    </row>
    <row r="16" spans="1:15" ht="15.75" hidden="1" thickBot="1" x14ac:dyDescent="0.3">
      <c r="A16" s="638"/>
      <c r="B16" s="592"/>
      <c r="C16" s="116">
        <f>'2.Identificacion_Riesgos'!F14</f>
        <v>0</v>
      </c>
      <c r="D16" s="609"/>
      <c r="E16" s="592"/>
      <c r="F16" s="632"/>
      <c r="G16" s="632"/>
      <c r="H16" s="632"/>
      <c r="I16" s="235">
        <f>'3.Controles'!E13</f>
        <v>0</v>
      </c>
      <c r="J16" s="641"/>
      <c r="K16" s="635"/>
      <c r="L16" s="116">
        <f>'5.Plan Manejo'!F30</f>
        <v>0</v>
      </c>
      <c r="M16" s="592"/>
      <c r="N16" s="119">
        <f>'5.Plan Manejo'!J33</f>
        <v>0</v>
      </c>
      <c r="O16" s="170"/>
    </row>
    <row r="17" spans="1:15" ht="188.25" customHeight="1" x14ac:dyDescent="0.25">
      <c r="A17" s="636" t="str">
        <f>'2.Identificacion_Riesgos'!A15</f>
        <v>R2</v>
      </c>
      <c r="B17" s="590" t="str">
        <f>'2.Identificacion_Riesgos'!E15</f>
        <v>Aplicación de documentos desactualizados  para el desarrollo de las actividades de los procesos.</v>
      </c>
      <c r="C17" s="114" t="str">
        <f>'2.Identificacion_Riesgos'!F15</f>
        <v>1. Falta de revisión y verificación de la documentación vigente.</v>
      </c>
      <c r="D17" s="601" t="str">
        <f>'2.Identificacion_Riesgos'!G15</f>
        <v>1. Incumplimiento del objetivo del Proceso.
2. Sanciones disciplinarias.
3. Incumplimiento de requerimientos técnicos o legales que exijan entes de control para los documentos del MIPG.</v>
      </c>
      <c r="E17" s="590" t="str">
        <f>'2.Identificacion_Riesgos'!H15</f>
        <v>Operativos</v>
      </c>
      <c r="F17" s="630" t="str">
        <f>'2.Identificacion_Riesgos'!I15</f>
        <v>Probable</v>
      </c>
      <c r="G17" s="630" t="str">
        <f>'2.Identificacion_Riesgos'!K15</f>
        <v xml:space="preserve">Mayor </v>
      </c>
      <c r="H17" s="630" t="str">
        <f>'2.Identificacion_Riesgos'!M15</f>
        <v>EXTREMA 80%</v>
      </c>
      <c r="I17" s="236" t="str">
        <f>'3.Controles'!E17</f>
        <v>En el primer semestre la Directora de Planeación , envia memorando solicitando a los directivos de cada proceso  la revisión documental de los procesos y  los profesionales del Mejora Continua, programan  mesas de trabajo  para realizar el ejercicio de revisión, si el proceso no acepta la reunión  el profesional de la Dirección de Planeación realizara memorando verificando los documentos y sus fechas, informandole al Directivo y a líder de Sistemas de Gestión, para su revisión interna.</v>
      </c>
      <c r="J17" s="639" t="str">
        <f>'2.Identificacion_Riesgos'!U15</f>
        <v>ALTO 64%</v>
      </c>
      <c r="K17" s="644" t="str">
        <f>'2.Identificacion_Riesgos'!V15</f>
        <v>REDUCIRLO O MITIGARLO</v>
      </c>
      <c r="L17" s="114" t="str">
        <f>'5.Plan Manejo'!F34</f>
        <v>Revisión documental de los procesos.</v>
      </c>
      <c r="M17" s="590" t="str">
        <f>'5.Plan Manejo'!L34</f>
        <v>Directora de Planeación y profesionales del equipo de Sistemas de Gestión</v>
      </c>
      <c r="N17" s="118">
        <f>'5.Plan Manejo'!J35</f>
        <v>44530</v>
      </c>
      <c r="O17" s="165" t="str">
        <f>'5.Plan Manejo'!L34</f>
        <v>Directora de Planeación y profesionales del equipo de Sistemas de Gestión</v>
      </c>
    </row>
    <row r="18" spans="1:15" ht="123" customHeight="1" x14ac:dyDescent="0.25">
      <c r="A18" s="637"/>
      <c r="B18" s="591"/>
      <c r="C18" s="115" t="str">
        <f>'2.Identificacion_Riesgos'!F16</f>
        <v>2. Desconocmiento de la documentación formalizada en los Sistemas de Gestión.</v>
      </c>
      <c r="D18" s="602"/>
      <c r="E18" s="591"/>
      <c r="F18" s="631"/>
      <c r="G18" s="631"/>
      <c r="H18" s="631"/>
      <c r="I18" s="234" t="str">
        <f>'3.Controles'!E18</f>
        <v>Los profesionales de  la Dirección de Planeación, deben realizar jornadas de socialización de documentos estrategicos y en cada proceso solicitar a los líderes de Sistemas de Gestión que socialicen sus documentos a los integrantes del equipo de trabajo.</v>
      </c>
      <c r="J18" s="640"/>
      <c r="K18" s="645"/>
      <c r="L18" s="115" t="str">
        <f>'5.Plan Manejo'!F38</f>
        <v>Socializaciones de los documentos de los Sistemas de Gestión</v>
      </c>
      <c r="M18" s="591"/>
      <c r="N18" s="117">
        <f>'5.Plan Manejo'!J38</f>
        <v>44530</v>
      </c>
      <c r="O18" s="166"/>
    </row>
    <row r="19" spans="1:15" ht="124.5" customHeight="1" thickBot="1" x14ac:dyDescent="0.3">
      <c r="A19" s="637"/>
      <c r="B19" s="591"/>
      <c r="C19" s="115" t="str">
        <f>'2.Identificacion_Riesgos'!F17</f>
        <v>3. Algunos documentos no dan cuenta del quehacer de la entidad, para el desarrollo de su misionalidad y la trazabilidad de su gestión.</v>
      </c>
      <c r="D19" s="602"/>
      <c r="E19" s="591"/>
      <c r="F19" s="631"/>
      <c r="G19" s="631"/>
      <c r="H19" s="631"/>
      <c r="I19" s="234" t="str">
        <f>'3.Controles'!E19</f>
        <v>En la revisión documental de los procesos, los profesionales de Mejora Continua debe verificar la caracterización de los procesos y validar que los sus entradas y salidas esten documentadas en los procedimientos, manuales e instructivos de los procesos, verificando que cuenten con la documentación necasaria para desarrollar el quehacer del proceso.</v>
      </c>
      <c r="J19" s="640"/>
      <c r="K19" s="645"/>
      <c r="L19" s="115" t="str">
        <f>'5.Plan Manejo'!F42</f>
        <v>Revisión de las caracterizaciones del proceso vs la documentación.</v>
      </c>
      <c r="M19" s="591"/>
      <c r="N19" s="117">
        <f>'5.Plan Manejo'!J42</f>
        <v>44530</v>
      </c>
      <c r="O19" s="166"/>
    </row>
    <row r="20" spans="1:15" ht="15.75" hidden="1" thickBot="1" x14ac:dyDescent="0.3">
      <c r="A20" s="637"/>
      <c r="B20" s="591"/>
      <c r="C20" s="115">
        <f>'2.Identificacion_Riesgos'!F18</f>
        <v>0</v>
      </c>
      <c r="D20" s="602"/>
      <c r="E20" s="591"/>
      <c r="F20" s="631"/>
      <c r="G20" s="631"/>
      <c r="H20" s="631"/>
      <c r="I20" s="234">
        <f>'3.Controles'!E20</f>
        <v>0</v>
      </c>
      <c r="J20" s="640"/>
      <c r="K20" s="645"/>
      <c r="L20" s="115">
        <f>'5.Plan Manejo'!F46</f>
        <v>0</v>
      </c>
      <c r="M20" s="591"/>
      <c r="N20" s="117">
        <f>'5.Plan Manejo'!J49</f>
        <v>0</v>
      </c>
      <c r="O20" s="166"/>
    </row>
    <row r="21" spans="1:15" ht="15.75" hidden="1" thickBot="1" x14ac:dyDescent="0.3">
      <c r="A21" s="638"/>
      <c r="B21" s="592"/>
      <c r="C21" s="116">
        <f>'2.Identificacion_Riesgos'!F19</f>
        <v>0</v>
      </c>
      <c r="D21" s="609"/>
      <c r="E21" s="592"/>
      <c r="F21" s="632"/>
      <c r="G21" s="632"/>
      <c r="H21" s="632"/>
      <c r="I21" s="235">
        <f>'3.Controles'!E21</f>
        <v>0</v>
      </c>
      <c r="J21" s="641"/>
      <c r="K21" s="646"/>
      <c r="L21" s="116">
        <f>'5.Plan Manejo'!F50</f>
        <v>0</v>
      </c>
      <c r="M21" s="592"/>
      <c r="N21" s="119">
        <f>'5.Plan Manejo'!J53</f>
        <v>0</v>
      </c>
      <c r="O21" s="167"/>
    </row>
    <row r="22" spans="1:15" ht="123" customHeight="1" x14ac:dyDescent="0.25">
      <c r="A22" s="636" t="str">
        <f>'2.Identificacion_Riesgos'!A20</f>
        <v>R3</v>
      </c>
      <c r="B22" s="590" t="str">
        <f>'2.Identificacion_Riesgos'!E20</f>
        <v>Inoportunidad  en el diseño y aplicación de herramientas para la
implementación, mantenimiento y mejora del  M I P G</v>
      </c>
      <c r="C22" s="114" t="str">
        <f>'2.Identificacion_Riesgos'!F20</f>
        <v>1. Desconocimiento de los lineamientos del Sistema de Gestión (MIPG).</v>
      </c>
      <c r="D22" s="601" t="str">
        <f>'2.Identificacion_Riesgos'!G20</f>
        <v>1. Desarticulación o repetición de esfuerzos administrativos.
2. Incumplimiento de las actividades esenciales de los procesos.
3. Sanciones Disciplinaria.</v>
      </c>
      <c r="E22" s="590" t="str">
        <f>'2.Identificacion_Riesgos'!H20</f>
        <v>Estrategicos</v>
      </c>
      <c r="F22" s="630" t="str">
        <f>'2.Identificacion_Riesgos'!I20</f>
        <v>Posible</v>
      </c>
      <c r="G22" s="630" t="str">
        <f>'2.Identificacion_Riesgos'!K20</f>
        <v>Moderado</v>
      </c>
      <c r="H22" s="630" t="str">
        <f>'2.Identificacion_Riesgos'!M20</f>
        <v>ALTO 52%</v>
      </c>
      <c r="I22" s="236" t="str">
        <f>'3.Controles'!E25</f>
        <v>Los profesionales del equipo de Sistemas de Gestión, debe realizar divulgación y socialización de los lineamiento del MIPG a los Servidores de la entidad, tanto de los lienamiento vigentes como los que van expidiendo la Secretaria General y el Departamento Administrativo de la Función Pública.</v>
      </c>
      <c r="J22" s="639" t="str">
        <f>'2.Identificacion_Riesgos'!U20</f>
        <v>BAJO 12%</v>
      </c>
      <c r="K22" s="644" t="str">
        <f>'2.Identificacion_Riesgos'!V20</f>
        <v>REDUCIRLO O MITIGARLO</v>
      </c>
      <c r="L22" s="163" t="str">
        <f>'5.Plan Manejo'!F54</f>
        <v>Divulgación y Socialización de los lineamientos del MIPG</v>
      </c>
      <c r="M22" s="590" t="str">
        <f>'5.Plan Manejo'!L54</f>
        <v>Directora de Planeación y profesionales del equipo de Sistemas de Gestión</v>
      </c>
      <c r="N22" s="118">
        <f>'5.Plan Manejo'!J55</f>
        <v>44530</v>
      </c>
      <c r="O22" s="642" t="str">
        <f>'5.Plan Manejo'!L54</f>
        <v>Directora de Planeación y profesionales del equipo de Sistemas de Gestión</v>
      </c>
    </row>
    <row r="23" spans="1:15" ht="122.25" customHeight="1" x14ac:dyDescent="0.25">
      <c r="A23" s="637"/>
      <c r="B23" s="591"/>
      <c r="C23" s="115" t="str">
        <f>'2.Identificacion_Riesgos'!F21</f>
        <v>2. Falta de seguimiento a las herramientas de la mejora por parte de los Directivos.</v>
      </c>
      <c r="D23" s="602"/>
      <c r="E23" s="591"/>
      <c r="F23" s="631"/>
      <c r="G23" s="631"/>
      <c r="H23" s="631"/>
      <c r="I23" s="234" t="str">
        <f>'3.Controles'!E26</f>
        <v>Los profesionales del Proceso de Mejora Continua, generan alertas tempranas para que los procesos, cumplan con los compromisos adquiridos con el sistema, como: acciones correctivas y de mejora, monitoreo del plan de tratamiento de los mapas de riesgos, Políticas del MIPG , Salidas No Conformes entre otros.</v>
      </c>
      <c r="J23" s="640"/>
      <c r="K23" s="645"/>
      <c r="L23" s="162" t="str">
        <f>'5.Plan Manejo'!F57</f>
        <v xml:space="preserve"> Mejora Continua, generan alertas tempranas para que los procesos, cumplan con los compromisos adquiridos con el sistema</v>
      </c>
      <c r="M23" s="591"/>
      <c r="N23" s="117">
        <f>'5.Plan Manejo'!J58</f>
        <v>44530</v>
      </c>
      <c r="O23" s="643"/>
    </row>
    <row r="24" spans="1:15" ht="15.75" hidden="1" customHeight="1" x14ac:dyDescent="0.25">
      <c r="A24" s="637"/>
      <c r="B24" s="591"/>
      <c r="C24" s="115">
        <f>'2.Identificacion_Riesgos'!F22</f>
        <v>0</v>
      </c>
      <c r="D24" s="602"/>
      <c r="E24" s="591"/>
      <c r="F24" s="631"/>
      <c r="G24" s="631"/>
      <c r="H24" s="631"/>
      <c r="I24" s="112">
        <f>'3.Controles'!E27</f>
        <v>0</v>
      </c>
      <c r="J24" s="640"/>
      <c r="K24" s="645"/>
      <c r="L24" s="115">
        <f>'5.Plan Manejo'!F61</f>
        <v>0</v>
      </c>
      <c r="M24" s="591"/>
      <c r="N24" s="117">
        <f>'5.Plan Manejo'!J64</f>
        <v>0</v>
      </c>
      <c r="O24" s="166"/>
    </row>
    <row r="25" spans="1:15" hidden="1" x14ac:dyDescent="0.25">
      <c r="A25" s="637"/>
      <c r="B25" s="591"/>
      <c r="C25" s="115">
        <f>'2.Identificacion_Riesgos'!F23</f>
        <v>0</v>
      </c>
      <c r="D25" s="602"/>
      <c r="E25" s="591"/>
      <c r="F25" s="631"/>
      <c r="G25" s="631"/>
      <c r="H25" s="631"/>
      <c r="I25" s="112">
        <f>'3.Controles'!E28</f>
        <v>0</v>
      </c>
      <c r="J25" s="640"/>
      <c r="K25" s="645"/>
      <c r="L25" s="115">
        <f>'5.Plan Manejo'!F65</f>
        <v>0</v>
      </c>
      <c r="M25" s="591"/>
      <c r="N25" s="117">
        <f>'5.Plan Manejo'!J68</f>
        <v>0</v>
      </c>
      <c r="O25" s="166"/>
    </row>
    <row r="26" spans="1:15" ht="15.75" hidden="1" thickBot="1" x14ac:dyDescent="0.3">
      <c r="A26" s="638"/>
      <c r="B26" s="592"/>
      <c r="C26" s="116">
        <f>'2.Identificacion_Riesgos'!F24</f>
        <v>0</v>
      </c>
      <c r="D26" s="609"/>
      <c r="E26" s="592"/>
      <c r="F26" s="632"/>
      <c r="G26" s="632"/>
      <c r="H26" s="632"/>
      <c r="I26" s="113">
        <f>'3.Controles'!E29</f>
        <v>0</v>
      </c>
      <c r="J26" s="641"/>
      <c r="K26" s="646"/>
      <c r="L26" s="116">
        <f>'5.Plan Manejo'!F69</f>
        <v>0</v>
      </c>
      <c r="M26" s="592"/>
      <c r="N26" s="119">
        <f>'5.Plan Manejo'!J72</f>
        <v>0</v>
      </c>
      <c r="O26" s="167"/>
    </row>
  </sheetData>
  <mergeCells count="41">
    <mergeCell ref="O22:O23"/>
    <mergeCell ref="M17:M21"/>
    <mergeCell ref="M22:M26"/>
    <mergeCell ref="J17:J21"/>
    <mergeCell ref="K17:K21"/>
    <mergeCell ref="K22:K26"/>
    <mergeCell ref="J22:J26"/>
    <mergeCell ref="F17:F21"/>
    <mergeCell ref="G17:G21"/>
    <mergeCell ref="H17:H21"/>
    <mergeCell ref="F22:F26"/>
    <mergeCell ref="G22:G26"/>
    <mergeCell ref="H22:H26"/>
    <mergeCell ref="A1:B7"/>
    <mergeCell ref="A12:A16"/>
    <mergeCell ref="B12:B16"/>
    <mergeCell ref="E12:E16"/>
    <mergeCell ref="A22:A26"/>
    <mergeCell ref="B22:B26"/>
    <mergeCell ref="D22:D26"/>
    <mergeCell ref="E22:E26"/>
    <mergeCell ref="A17:A21"/>
    <mergeCell ref="B17:B21"/>
    <mergeCell ref="D17:D21"/>
    <mergeCell ref="E17:E21"/>
    <mergeCell ref="C1:M7"/>
    <mergeCell ref="D12:D16"/>
    <mergeCell ref="J12:J16"/>
    <mergeCell ref="F12:F16"/>
    <mergeCell ref="G12:G16"/>
    <mergeCell ref="K12:K16"/>
    <mergeCell ref="H12:H16"/>
    <mergeCell ref="N1:O4"/>
    <mergeCell ref="M12:M16"/>
    <mergeCell ref="L8:O9"/>
    <mergeCell ref="L12:L14"/>
    <mergeCell ref="E8:F9"/>
    <mergeCell ref="G8:I9"/>
    <mergeCell ref="J8:K9"/>
    <mergeCell ref="A8:B9"/>
    <mergeCell ref="C8:D9"/>
  </mergeCells>
  <pageMargins left="0.7" right="0.7" top="0.75" bottom="0.75" header="0.3" footer="0.3"/>
  <pageSetup paperSize="9"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NOT(ISERROR(SEARCH("BAJO",H12)))</xm:f>
            <xm:f>"BAJO"</xm:f>
            <x14:dxf>
              <fill>
                <patternFill>
                  <bgColor rgb="FF92D050"/>
                </patternFill>
              </fill>
            </x14:dxf>
          </x14:cfRule>
          <x14:cfRule type="containsText" priority="6" operator="containsText" id="{B9A5C8CF-1DD6-45D9-8F77-778344EA4B4A}">
            <xm:f>NOT(ISERROR(SEARCH("MODERADO",H12)))</xm:f>
            <xm:f>"MODERADO"</xm:f>
            <x14:dxf>
              <fill>
                <patternFill>
                  <bgColor theme="3" tint="0.39994506668294322"/>
                </patternFill>
              </fill>
            </x14:dxf>
          </x14:cfRule>
          <x14:cfRule type="containsText" priority="7" operator="containsText" id="{513C084F-68F8-4BEC-A959-A47E4C9B999B}">
            <xm:f>NOT(ISERROR(SEARCH("ALTO",H12)))</xm:f>
            <xm:f>"ALTO"</xm:f>
            <x14:dxf>
              <fill>
                <patternFill>
                  <bgColor rgb="FFFFC000"/>
                </patternFill>
              </fill>
            </x14:dxf>
          </x14:cfRule>
          <x14:cfRule type="containsText" priority="8" operator="containsText" id="{B77E3EBC-27A0-4241-AF07-4B2B43464FF9}">
            <xm:f>NOT(ISERROR(SEARCH("EXTREMA",H12)))</xm:f>
            <xm:f>"EXTREMA"</xm:f>
            <x14:dxf>
              <fill>
                <patternFill>
                  <bgColor rgb="FFFF0000"/>
                </patternFill>
              </fill>
            </x14:dxf>
          </x14:cfRule>
          <xm:sqref>H12:H26</xm:sqref>
        </x14:conditionalFormatting>
        <x14:conditionalFormatting xmlns:xm="http://schemas.microsoft.com/office/excel/2006/main">
          <x14:cfRule type="containsText" priority="1" operator="containsText" id="{F496DD83-BD1B-4933-80CF-13733D1A7EA7}">
            <xm:f>NOT(ISERROR(SEARCH("BAJO",J12)))</xm:f>
            <xm:f>"BAJO"</xm:f>
            <x14:dxf>
              <fill>
                <patternFill>
                  <bgColor rgb="FF92D050"/>
                </patternFill>
              </fill>
            </x14:dxf>
          </x14:cfRule>
          <x14:cfRule type="containsText" priority="2" operator="containsText" id="{9C7E460E-C5CC-4D17-992B-898004DF0A95}">
            <xm:f>NOT(ISERROR(SEARCH("MODERADO",J12)))</xm:f>
            <xm:f>"MODERADO"</xm:f>
            <x14:dxf>
              <fill>
                <patternFill>
                  <bgColor theme="3" tint="0.39994506668294322"/>
                </patternFill>
              </fill>
            </x14:dxf>
          </x14:cfRule>
          <x14:cfRule type="containsText" priority="3" operator="containsText" id="{E6DF4B02-EB57-4FC2-BE35-95AA57882876}">
            <xm:f>NOT(ISERROR(SEARCH("ALTO",J12)))</xm:f>
            <xm:f>"ALTO"</xm:f>
            <x14:dxf>
              <fill>
                <patternFill>
                  <bgColor rgb="FFFFC000"/>
                </patternFill>
              </fill>
            </x14:dxf>
          </x14:cfRule>
          <x14:cfRule type="containsText" priority="4" operator="containsText" id="{309EC9F5-997B-4286-ACB6-3118C63FEA1B}">
            <xm:f>NOT(ISERROR(SEARCH("EXTREMA",J12)))</xm:f>
            <xm:f>"EXTREMA"</xm:f>
            <x14:dxf>
              <fill>
                <patternFill>
                  <bgColor rgb="FFFF0000"/>
                </patternFill>
              </fill>
            </x14:dxf>
          </x14:cfRule>
          <xm:sqref>J12:K12 J17:K17 J13:J16 J22:K22 J18:J21 J23:J26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2"/>
  <sheetViews>
    <sheetView zoomScale="80" zoomScaleNormal="80" workbookViewId="0">
      <selection activeCell="J2" sqref="J2"/>
    </sheetView>
  </sheetViews>
  <sheetFormatPr baseColWidth="10" defaultRowHeight="15" x14ac:dyDescent="0.25"/>
  <cols>
    <col min="1" max="1" width="7.7109375" style="3" customWidth="1"/>
    <col min="2" max="2" width="144.28515625" style="3" customWidth="1"/>
    <col min="3" max="3" width="9.85546875" style="3" customWidth="1"/>
    <col min="4" max="4" width="9" style="3" customWidth="1"/>
    <col min="5" max="5" width="14.85546875" style="3" customWidth="1"/>
    <col min="6" max="6" width="11" style="3" customWidth="1"/>
    <col min="7" max="7" width="4.85546875" style="3" customWidth="1"/>
    <col min="8" max="8" width="4.140625" style="3" bestFit="1" customWidth="1"/>
    <col min="9" max="9" width="111.42578125" style="134" customWidth="1"/>
    <col min="10" max="10" width="5.5703125" style="145" customWidth="1"/>
    <col min="11" max="11" width="4.5703125" style="145" customWidth="1"/>
    <col min="12" max="12" width="5" style="145" customWidth="1"/>
    <col min="13" max="13" width="3.85546875" style="145" customWidth="1"/>
    <col min="14" max="14" width="4" style="145" customWidth="1"/>
    <col min="15" max="15" width="4.42578125" style="145" customWidth="1"/>
    <col min="16" max="16" width="5.7109375" style="145" customWidth="1"/>
    <col min="17" max="17" width="4.5703125" style="145" customWidth="1"/>
    <col min="18" max="18" width="5.5703125" style="145" customWidth="1"/>
    <col min="19" max="19" width="5.140625" style="145" customWidth="1"/>
    <col min="20" max="20" width="5.5703125" style="145" customWidth="1"/>
    <col min="21" max="21" width="3.28515625" style="3" customWidth="1"/>
    <col min="22" max="16384" width="11.42578125" style="3"/>
  </cols>
  <sheetData>
    <row r="1" spans="1:26" ht="58.5" customHeight="1" x14ac:dyDescent="0.25">
      <c r="A1" s="647" t="s">
        <v>312</v>
      </c>
      <c r="B1" s="647"/>
      <c r="C1" s="647"/>
      <c r="D1" s="647"/>
      <c r="E1" s="647"/>
      <c r="F1" s="648"/>
      <c r="H1" s="146" t="s">
        <v>313</v>
      </c>
      <c r="I1" s="147"/>
      <c r="J1" s="147"/>
      <c r="K1" s="147"/>
      <c r="L1" s="147"/>
      <c r="M1" s="147"/>
      <c r="N1" s="147"/>
      <c r="O1" s="147"/>
      <c r="P1" s="147"/>
      <c r="Q1" s="147"/>
      <c r="R1" s="147"/>
      <c r="S1" s="147"/>
      <c r="T1" s="148"/>
    </row>
    <row r="2" spans="1:26" ht="46.5" customHeight="1" thickBot="1" x14ac:dyDescent="0.3">
      <c r="A2" s="126" t="s">
        <v>314</v>
      </c>
      <c r="B2" s="127" t="s">
        <v>315</v>
      </c>
      <c r="C2" s="128" t="s">
        <v>316</v>
      </c>
      <c r="D2" s="128" t="s">
        <v>317</v>
      </c>
      <c r="E2" s="128" t="s">
        <v>364</v>
      </c>
      <c r="F2" s="128" t="s">
        <v>318</v>
      </c>
      <c r="H2" s="126" t="s">
        <v>314</v>
      </c>
      <c r="I2" s="129" t="s">
        <v>319</v>
      </c>
      <c r="J2" s="126"/>
      <c r="K2" s="126"/>
      <c r="L2" s="126"/>
      <c r="M2" s="126"/>
      <c r="N2" s="126"/>
      <c r="O2" s="126"/>
      <c r="P2" s="126"/>
      <c r="Q2" s="126"/>
      <c r="R2" s="126"/>
      <c r="S2" s="126"/>
      <c r="T2" s="126"/>
      <c r="V2" s="126" t="s">
        <v>320</v>
      </c>
    </row>
    <row r="3" spans="1:26" x14ac:dyDescent="0.25">
      <c r="A3" s="130"/>
      <c r="B3" s="131"/>
      <c r="C3" s="126"/>
      <c r="D3" s="126"/>
      <c r="E3" s="126"/>
      <c r="F3" s="126"/>
      <c r="H3" s="132">
        <v>1</v>
      </c>
      <c r="I3" s="133" t="s">
        <v>321</v>
      </c>
      <c r="J3" s="130"/>
      <c r="K3" s="130"/>
      <c r="L3" s="130"/>
      <c r="M3" s="130"/>
      <c r="N3" s="130"/>
      <c r="O3" s="130"/>
      <c r="P3" s="130"/>
      <c r="Q3" s="130"/>
      <c r="R3" s="130"/>
      <c r="S3" s="130"/>
      <c r="T3" s="130"/>
      <c r="U3" s="134"/>
      <c r="V3" s="649" t="s">
        <v>322</v>
      </c>
      <c r="W3" s="650"/>
      <c r="X3" s="650"/>
      <c r="Y3" s="650"/>
      <c r="Z3" s="651"/>
    </row>
    <row r="4" spans="1:26" x14ac:dyDescent="0.25">
      <c r="A4" s="130"/>
      <c r="B4" s="135"/>
      <c r="C4" s="135"/>
      <c r="D4" s="135"/>
      <c r="E4" s="135"/>
      <c r="F4" s="135"/>
      <c r="H4" s="132">
        <v>2</v>
      </c>
      <c r="I4" s="133" t="s">
        <v>323</v>
      </c>
      <c r="J4" s="130"/>
      <c r="K4" s="130"/>
      <c r="L4" s="130"/>
      <c r="M4" s="130"/>
      <c r="N4" s="130"/>
      <c r="O4" s="130"/>
      <c r="P4" s="130"/>
      <c r="Q4" s="130"/>
      <c r="R4" s="130"/>
      <c r="S4" s="130"/>
      <c r="T4" s="130"/>
      <c r="U4" s="134"/>
      <c r="V4" s="649"/>
      <c r="W4" s="652"/>
      <c r="X4" s="652"/>
      <c r="Y4" s="652"/>
      <c r="Z4" s="653"/>
    </row>
    <row r="5" spans="1:26" x14ac:dyDescent="0.25">
      <c r="A5" s="130"/>
      <c r="B5" s="135"/>
      <c r="C5" s="126"/>
      <c r="D5" s="126"/>
      <c r="E5" s="126"/>
      <c r="F5" s="126"/>
      <c r="H5" s="132">
        <v>3</v>
      </c>
      <c r="I5" s="133" t="s">
        <v>324</v>
      </c>
      <c r="J5" s="130"/>
      <c r="K5" s="130"/>
      <c r="L5" s="130"/>
      <c r="M5" s="130"/>
      <c r="N5" s="130"/>
      <c r="O5" s="130"/>
      <c r="P5" s="130"/>
      <c r="Q5" s="130"/>
      <c r="R5" s="130"/>
      <c r="S5" s="130"/>
      <c r="T5" s="130"/>
      <c r="U5" s="134"/>
      <c r="V5" s="649"/>
      <c r="W5" s="652"/>
      <c r="X5" s="652"/>
      <c r="Y5" s="652"/>
      <c r="Z5" s="653"/>
    </row>
    <row r="6" spans="1:26" x14ac:dyDescent="0.25">
      <c r="A6" s="130"/>
      <c r="B6" s="131"/>
      <c r="C6" s="126"/>
      <c r="D6" s="126"/>
      <c r="E6" s="126"/>
      <c r="F6" s="126"/>
      <c r="H6" s="132">
        <v>4</v>
      </c>
      <c r="I6" s="133" t="s">
        <v>325</v>
      </c>
      <c r="J6" s="130"/>
      <c r="K6" s="130"/>
      <c r="L6" s="130"/>
      <c r="M6" s="130"/>
      <c r="N6" s="130"/>
      <c r="O6" s="130"/>
      <c r="P6" s="130"/>
      <c r="Q6" s="130"/>
      <c r="R6" s="130"/>
      <c r="S6" s="130"/>
      <c r="T6" s="130"/>
      <c r="U6" s="134"/>
      <c r="V6" s="649"/>
      <c r="W6" s="652"/>
      <c r="X6" s="652"/>
      <c r="Y6" s="652"/>
      <c r="Z6" s="653"/>
    </row>
    <row r="7" spans="1:26" x14ac:dyDescent="0.25">
      <c r="A7" s="130"/>
      <c r="B7" s="131"/>
      <c r="C7" s="126"/>
      <c r="D7" s="126"/>
      <c r="E7" s="126"/>
      <c r="F7" s="126"/>
      <c r="H7" s="132">
        <v>5</v>
      </c>
      <c r="I7" s="133" t="s">
        <v>326</v>
      </c>
      <c r="J7" s="130"/>
      <c r="K7" s="130"/>
      <c r="L7" s="130"/>
      <c r="M7" s="130"/>
      <c r="N7" s="130"/>
      <c r="O7" s="130"/>
      <c r="P7" s="130"/>
      <c r="Q7" s="130"/>
      <c r="R7" s="130"/>
      <c r="S7" s="130"/>
      <c r="T7" s="130"/>
      <c r="U7" s="134"/>
      <c r="V7" s="649"/>
      <c r="W7" s="652"/>
      <c r="X7" s="652"/>
      <c r="Y7" s="652"/>
      <c r="Z7" s="653"/>
    </row>
    <row r="8" spans="1:26" ht="15.75" thickBot="1" x14ac:dyDescent="0.3">
      <c r="A8" s="130"/>
      <c r="B8" s="131"/>
      <c r="C8" s="126"/>
      <c r="D8" s="126"/>
      <c r="E8" s="126"/>
      <c r="F8" s="126"/>
      <c r="H8" s="132">
        <v>6</v>
      </c>
      <c r="I8" s="133" t="s">
        <v>327</v>
      </c>
      <c r="J8" s="130"/>
      <c r="K8" s="130"/>
      <c r="L8" s="130"/>
      <c r="M8" s="130"/>
      <c r="N8" s="130"/>
      <c r="O8" s="130"/>
      <c r="P8" s="130"/>
      <c r="Q8" s="130"/>
      <c r="R8" s="130"/>
      <c r="S8" s="130"/>
      <c r="T8" s="130"/>
      <c r="U8" s="134"/>
      <c r="V8" s="654"/>
      <c r="W8" s="655"/>
      <c r="X8" s="655"/>
      <c r="Y8" s="655"/>
      <c r="Z8" s="656"/>
    </row>
    <row r="9" spans="1:26" x14ac:dyDescent="0.25">
      <c r="A9" s="130"/>
      <c r="B9" s="131"/>
      <c r="C9" s="126"/>
      <c r="D9" s="126"/>
      <c r="E9" s="126"/>
      <c r="F9" s="126"/>
      <c r="H9" s="132">
        <v>7</v>
      </c>
      <c r="I9" s="133" t="s">
        <v>328</v>
      </c>
      <c r="J9" s="130"/>
      <c r="K9" s="130"/>
      <c r="L9" s="130"/>
      <c r="M9" s="130"/>
      <c r="N9" s="130"/>
      <c r="O9" s="130"/>
      <c r="P9" s="130"/>
      <c r="Q9" s="130"/>
      <c r="R9" s="130"/>
      <c r="S9" s="130"/>
      <c r="T9" s="130"/>
      <c r="U9" s="134"/>
      <c r="V9" s="136"/>
      <c r="W9" s="136"/>
      <c r="X9" s="136"/>
      <c r="Y9" s="136"/>
      <c r="Z9" s="136"/>
    </row>
    <row r="10" spans="1:26" x14ac:dyDescent="0.25">
      <c r="A10" s="130"/>
      <c r="B10" s="137"/>
      <c r="C10" s="126"/>
      <c r="D10" s="126"/>
      <c r="E10" s="126"/>
      <c r="F10" s="126"/>
      <c r="H10" s="130">
        <v>8</v>
      </c>
      <c r="I10" s="138" t="s">
        <v>329</v>
      </c>
      <c r="J10" s="130"/>
      <c r="K10" s="130"/>
      <c r="L10" s="130"/>
      <c r="M10" s="130"/>
      <c r="N10" s="130"/>
      <c r="O10" s="130"/>
      <c r="P10" s="130"/>
      <c r="Q10" s="130"/>
      <c r="R10" s="130"/>
      <c r="S10" s="130"/>
      <c r="T10" s="130"/>
      <c r="U10" s="134"/>
      <c r="V10" s="136"/>
      <c r="W10" s="136"/>
      <c r="X10" s="136"/>
      <c r="Y10" s="136"/>
      <c r="Z10" s="136"/>
    </row>
    <row r="11" spans="1:26" x14ac:dyDescent="0.25">
      <c r="A11" s="132"/>
      <c r="B11" s="139"/>
      <c r="C11" s="126"/>
      <c r="D11" s="126"/>
      <c r="E11" s="126"/>
      <c r="F11" s="126"/>
      <c r="H11" s="132">
        <v>9</v>
      </c>
      <c r="I11" s="133" t="s">
        <v>330</v>
      </c>
      <c r="J11" s="130"/>
      <c r="K11" s="130"/>
      <c r="L11" s="130"/>
      <c r="M11" s="130"/>
      <c r="N11" s="130"/>
      <c r="O11" s="130"/>
      <c r="P11" s="130"/>
      <c r="Q11" s="130"/>
      <c r="R11" s="130"/>
      <c r="S11" s="130"/>
      <c r="T11" s="130"/>
      <c r="U11" s="134"/>
      <c r="V11" s="136"/>
      <c r="W11" s="136"/>
      <c r="X11" s="136"/>
      <c r="Y11" s="136"/>
      <c r="Z11" s="136"/>
    </row>
    <row r="12" spans="1:26" x14ac:dyDescent="0.25">
      <c r="A12" s="132"/>
      <c r="B12" s="135"/>
      <c r="C12" s="126"/>
      <c r="D12" s="126"/>
      <c r="E12" s="126"/>
      <c r="F12" s="126"/>
      <c r="H12" s="132">
        <v>10</v>
      </c>
      <c r="I12" s="133" t="s">
        <v>331</v>
      </c>
      <c r="J12" s="130"/>
      <c r="K12" s="130"/>
      <c r="L12" s="130"/>
      <c r="M12" s="130"/>
      <c r="N12" s="130"/>
      <c r="O12" s="130"/>
      <c r="P12" s="130"/>
      <c r="Q12" s="130"/>
      <c r="R12" s="130"/>
      <c r="S12" s="130"/>
      <c r="T12" s="130"/>
      <c r="U12" s="134"/>
      <c r="V12" s="136"/>
      <c r="W12" s="136"/>
      <c r="X12" s="136"/>
      <c r="Y12" s="136"/>
      <c r="Z12" s="136"/>
    </row>
    <row r="13" spans="1:26" x14ac:dyDescent="0.25">
      <c r="A13" s="132"/>
      <c r="B13" s="135"/>
      <c r="C13" s="126"/>
      <c r="D13" s="126"/>
      <c r="E13" s="126"/>
      <c r="F13" s="126"/>
      <c r="H13" s="132">
        <v>11</v>
      </c>
      <c r="I13" s="133" t="s">
        <v>332</v>
      </c>
      <c r="J13" s="130"/>
      <c r="K13" s="130"/>
      <c r="L13" s="130"/>
      <c r="M13" s="130"/>
      <c r="N13" s="130"/>
      <c r="O13" s="130"/>
      <c r="P13" s="130"/>
      <c r="Q13" s="130"/>
      <c r="R13" s="130"/>
      <c r="S13" s="130"/>
      <c r="T13" s="130"/>
      <c r="U13" s="134"/>
    </row>
    <row r="14" spans="1:26" x14ac:dyDescent="0.25">
      <c r="A14" s="132"/>
      <c r="B14" s="135"/>
      <c r="C14" s="126"/>
      <c r="D14" s="126"/>
      <c r="E14" s="126"/>
      <c r="F14" s="126"/>
      <c r="H14" s="132">
        <v>12</v>
      </c>
      <c r="I14" s="133" t="s">
        <v>333</v>
      </c>
      <c r="J14" s="130"/>
      <c r="K14" s="130"/>
      <c r="L14" s="130"/>
      <c r="M14" s="130"/>
      <c r="N14" s="130"/>
      <c r="O14" s="130"/>
      <c r="P14" s="130"/>
      <c r="Q14" s="130"/>
      <c r="R14" s="130"/>
      <c r="S14" s="130"/>
      <c r="T14" s="130"/>
      <c r="U14" s="134"/>
    </row>
    <row r="15" spans="1:26" x14ac:dyDescent="0.25">
      <c r="A15" s="132"/>
      <c r="B15" s="135"/>
      <c r="C15" s="126"/>
      <c r="D15" s="126"/>
      <c r="E15" s="126"/>
      <c r="F15" s="126"/>
      <c r="H15" s="132">
        <v>13</v>
      </c>
      <c r="I15" s="133" t="s">
        <v>334</v>
      </c>
      <c r="J15" s="130"/>
      <c r="K15" s="130"/>
      <c r="L15" s="130"/>
      <c r="M15" s="130"/>
      <c r="N15" s="130"/>
      <c r="O15" s="130"/>
      <c r="P15" s="130"/>
      <c r="Q15" s="130"/>
      <c r="R15" s="130"/>
      <c r="S15" s="130"/>
      <c r="T15" s="130"/>
      <c r="U15" s="134"/>
    </row>
    <row r="16" spans="1:26" x14ac:dyDescent="0.25">
      <c r="A16" s="140"/>
      <c r="B16" s="141"/>
      <c r="C16" s="142"/>
      <c r="D16" s="142"/>
      <c r="E16" s="142"/>
      <c r="F16" s="142"/>
      <c r="H16" s="132">
        <v>14</v>
      </c>
      <c r="I16" s="133" t="s">
        <v>335</v>
      </c>
      <c r="J16" s="130"/>
      <c r="K16" s="130"/>
      <c r="L16" s="130"/>
      <c r="M16" s="130"/>
      <c r="N16" s="130"/>
      <c r="O16" s="130"/>
      <c r="P16" s="130"/>
      <c r="Q16" s="130"/>
      <c r="R16" s="130"/>
      <c r="S16" s="130"/>
      <c r="T16" s="130"/>
      <c r="U16" s="134"/>
    </row>
    <row r="17" spans="1:21" x14ac:dyDescent="0.25">
      <c r="A17" s="135"/>
      <c r="B17" s="135"/>
      <c r="C17" s="135"/>
      <c r="D17" s="135"/>
      <c r="E17" s="135"/>
      <c r="F17" s="135"/>
      <c r="H17" s="132">
        <v>15</v>
      </c>
      <c r="I17" s="133" t="s">
        <v>336</v>
      </c>
      <c r="J17" s="130"/>
      <c r="K17" s="130"/>
      <c r="L17" s="130"/>
      <c r="M17" s="130"/>
      <c r="N17" s="130"/>
      <c r="O17" s="130"/>
      <c r="P17" s="130"/>
      <c r="Q17" s="130"/>
      <c r="R17" s="130"/>
      <c r="S17" s="130"/>
      <c r="T17" s="130"/>
      <c r="U17" s="134"/>
    </row>
    <row r="18" spans="1:21" x14ac:dyDescent="0.25">
      <c r="A18" s="135"/>
      <c r="B18" s="135"/>
      <c r="C18" s="135"/>
      <c r="D18" s="135"/>
      <c r="E18" s="135"/>
      <c r="F18" s="135"/>
      <c r="H18" s="132">
        <v>16</v>
      </c>
      <c r="I18" s="133" t="s">
        <v>337</v>
      </c>
      <c r="J18" s="130"/>
      <c r="K18" s="130"/>
      <c r="L18" s="130"/>
      <c r="M18" s="130"/>
      <c r="N18" s="130"/>
      <c r="O18" s="130"/>
      <c r="P18" s="130"/>
      <c r="Q18" s="130"/>
      <c r="R18" s="130"/>
      <c r="S18" s="130"/>
      <c r="T18" s="130"/>
      <c r="U18" s="134"/>
    </row>
    <row r="19" spans="1:21" x14ac:dyDescent="0.25">
      <c r="A19" s="135"/>
      <c r="B19" s="135"/>
      <c r="C19" s="135"/>
      <c r="D19" s="135"/>
      <c r="E19" s="135"/>
      <c r="F19" s="135"/>
      <c r="H19" s="132">
        <v>17</v>
      </c>
      <c r="I19" s="133" t="s">
        <v>338</v>
      </c>
      <c r="J19" s="130"/>
      <c r="K19" s="130"/>
      <c r="L19" s="130"/>
      <c r="M19" s="130"/>
      <c r="N19" s="130"/>
      <c r="O19" s="130"/>
      <c r="P19" s="130"/>
      <c r="Q19" s="130"/>
      <c r="R19" s="130"/>
      <c r="S19" s="130"/>
      <c r="T19" s="130"/>
      <c r="U19" s="134"/>
    </row>
    <row r="20" spans="1:21" ht="15.75" thickBot="1" x14ac:dyDescent="0.3">
      <c r="H20" s="132">
        <v>18</v>
      </c>
      <c r="I20" s="133" t="s">
        <v>339</v>
      </c>
      <c r="J20" s="130"/>
      <c r="K20" s="130"/>
      <c r="L20" s="130"/>
      <c r="M20" s="130"/>
      <c r="N20" s="130"/>
      <c r="O20" s="130"/>
      <c r="P20" s="130"/>
      <c r="Q20" s="130"/>
      <c r="R20" s="130"/>
      <c r="S20" s="130"/>
      <c r="T20" s="130"/>
      <c r="U20" s="134"/>
    </row>
    <row r="21" spans="1:21" x14ac:dyDescent="0.25">
      <c r="B21" s="657" t="s">
        <v>340</v>
      </c>
      <c r="C21" s="658"/>
      <c r="D21" s="659"/>
      <c r="H21" s="132">
        <v>19</v>
      </c>
      <c r="I21" s="133" t="s">
        <v>341</v>
      </c>
      <c r="J21" s="130"/>
      <c r="K21" s="130"/>
      <c r="L21" s="130"/>
      <c r="M21" s="130"/>
      <c r="N21" s="130"/>
      <c r="O21" s="130"/>
      <c r="P21" s="130"/>
      <c r="Q21" s="130"/>
      <c r="R21" s="130"/>
      <c r="S21" s="130"/>
      <c r="T21" s="130"/>
      <c r="U21" s="134"/>
    </row>
    <row r="22" spans="1:21" ht="16.5" thickBot="1" x14ac:dyDescent="0.3">
      <c r="B22" s="660"/>
      <c r="C22" s="661"/>
      <c r="D22" s="662"/>
      <c r="H22" s="663" t="s">
        <v>342</v>
      </c>
      <c r="I22" s="663"/>
      <c r="J22" s="143">
        <f t="shared" ref="J22:T22" si="0">SUM(J3:J21)</f>
        <v>0</v>
      </c>
      <c r="K22" s="143">
        <f t="shared" si="0"/>
        <v>0</v>
      </c>
      <c r="L22" s="143">
        <f t="shared" si="0"/>
        <v>0</v>
      </c>
      <c r="M22" s="143">
        <f t="shared" si="0"/>
        <v>0</v>
      </c>
      <c r="N22" s="143">
        <f t="shared" si="0"/>
        <v>0</v>
      </c>
      <c r="O22" s="143">
        <f t="shared" si="0"/>
        <v>0</v>
      </c>
      <c r="P22" s="143">
        <f t="shared" si="0"/>
        <v>0</v>
      </c>
      <c r="Q22" s="143">
        <f t="shared" si="0"/>
        <v>0</v>
      </c>
      <c r="R22" s="143">
        <f t="shared" si="0"/>
        <v>0</v>
      </c>
      <c r="S22" s="143">
        <f t="shared" si="0"/>
        <v>0</v>
      </c>
      <c r="T22" s="143">
        <f t="shared" si="0"/>
        <v>0</v>
      </c>
      <c r="U22" s="144"/>
    </row>
  </sheetData>
  <mergeCells count="4">
    <mergeCell ref="A1:F1"/>
    <mergeCell ref="V3:Z8"/>
    <mergeCell ref="B21:D22"/>
    <mergeCell ref="H22:I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Johanna</cp:lastModifiedBy>
  <cp:lastPrinted>2016-03-04T16:23:20Z</cp:lastPrinted>
  <dcterms:created xsi:type="dcterms:W3CDTF">2016-01-28T14:40:41Z</dcterms:created>
  <dcterms:modified xsi:type="dcterms:W3CDTF">2021-07-01T16:17:02Z</dcterms:modified>
</cp:coreProperties>
</file>