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mc:AlternateContent xmlns:mc="http://schemas.openxmlformats.org/markup-compatibility/2006">
    <mc:Choice Requires="x15">
      <x15ac:absPath xmlns:x15ac="http://schemas.microsoft.com/office/spreadsheetml/2010/11/ac" url="C:\Users\Johanna\Desktop\SCRD\Riesgos\Riesgos 2022\Mapas de riesgos 2022\mapas formalizados\"/>
    </mc:Choice>
  </mc:AlternateContent>
  <xr:revisionPtr revIDLastSave="0" documentId="8_{07F9F5E5-5CA3-4936-A48F-4D16C917261D}" xr6:coauthVersionLast="47" xr6:coauthVersionMax="47" xr10:uidLastSave="{00000000-0000-0000-0000-000000000000}"/>
  <bookViews>
    <workbookView xWindow="-120" yWindow="-120" windowWidth="20640" windowHeight="11040" firstSheet="1" activeTab="1" xr2:uid="{00000000-000D-0000-FFFF-FFFF00000000}"/>
  </bookViews>
  <sheets>
    <sheet name="Instrucciones" sheetId="3" state="hidden" r:id="rId1"/>
    <sheet name="Mapa de Riesgos de Gestión" sheetId="6" r:id="rId2"/>
    <sheet name="Mapa de Riesgos Corrupción" sheetId="7" state="hidden" r:id="rId3"/>
    <sheet name="datos" sheetId="2" state="hidden" r:id="rId4"/>
  </sheets>
  <externalReferences>
    <externalReference r:id="rId5"/>
  </externalReferences>
  <definedNames>
    <definedName name="calculo_imp">datos!$S$1:$W$2</definedName>
    <definedName name="calculo_prob">datos!$Q$3:$R$7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G14" i="6" l="1"/>
  <c r="AD14" i="6"/>
  <c r="R14" i="6"/>
  <c r="AG13" i="6"/>
  <c r="AD13" i="6"/>
  <c r="R13" i="6"/>
  <c r="Q13" i="6"/>
  <c r="O13" i="6"/>
  <c r="N13" i="6" s="1"/>
  <c r="AG10" i="6"/>
  <c r="AG12" i="6"/>
  <c r="AD12" i="6"/>
  <c r="R11" i="6"/>
  <c r="AD10" i="6"/>
  <c r="Q10" i="6"/>
  <c r="O10" i="6"/>
  <c r="N10" i="6" s="1"/>
  <c r="AD7" i="6"/>
  <c r="Q7" i="6"/>
  <c r="AK13" i="6" l="1"/>
  <c r="AJ13" i="6" s="1"/>
  <c r="AI13" i="6"/>
  <c r="AH13" i="6" s="1"/>
  <c r="AK14" i="6"/>
  <c r="AJ14" i="6" s="1"/>
  <c r="AI14" i="6"/>
  <c r="AH14" i="6" s="1"/>
  <c r="AE21" i="7"/>
  <c r="AB21" i="7"/>
  <c r="AG21" i="7" s="1"/>
  <c r="AF21" i="7" s="1"/>
  <c r="P21" i="7"/>
  <c r="AE20" i="7"/>
  <c r="AB20" i="7"/>
  <c r="AG20" i="7" s="1"/>
  <c r="AF20" i="7" s="1"/>
  <c r="P20" i="7"/>
  <c r="AE19" i="7"/>
  <c r="AB19" i="7"/>
  <c r="AG19" i="7" s="1"/>
  <c r="AF19" i="7" s="1"/>
  <c r="P19" i="7"/>
  <c r="AE18" i="7"/>
  <c r="AB18" i="7"/>
  <c r="AG18" i="7" s="1"/>
  <c r="AF18" i="7" s="1"/>
  <c r="P18" i="7"/>
  <c r="AE17" i="7"/>
  <c r="AB17" i="7"/>
  <c r="AG17" i="7" s="1"/>
  <c r="AF17" i="7" s="1"/>
  <c r="O17" i="7"/>
  <c r="N17" i="7"/>
  <c r="M17" i="7" s="1"/>
  <c r="D17" i="7"/>
  <c r="AE16" i="7"/>
  <c r="AB16" i="7"/>
  <c r="AI16" i="7" s="1"/>
  <c r="AH16" i="7" s="1"/>
  <c r="P16" i="7"/>
  <c r="AE15" i="7"/>
  <c r="AB15" i="7"/>
  <c r="AG15" i="7" s="1"/>
  <c r="AF15" i="7" s="1"/>
  <c r="P15" i="7"/>
  <c r="AE14" i="7"/>
  <c r="AB14" i="7"/>
  <c r="AI14" i="7" s="1"/>
  <c r="AH14" i="7" s="1"/>
  <c r="P14" i="7"/>
  <c r="AE13" i="7"/>
  <c r="AB13" i="7"/>
  <c r="AI13" i="7" s="1"/>
  <c r="AH13" i="7" s="1"/>
  <c r="P13" i="7"/>
  <c r="AE12" i="7"/>
  <c r="AB12" i="7"/>
  <c r="AI12" i="7" s="1"/>
  <c r="AH12" i="7" s="1"/>
  <c r="O12" i="7"/>
  <c r="P12" i="7" s="1"/>
  <c r="N12" i="7"/>
  <c r="M12" i="7" s="1"/>
  <c r="D12" i="7"/>
  <c r="AE11" i="7"/>
  <c r="AB11" i="7"/>
  <c r="AI11" i="7" s="1"/>
  <c r="AH11" i="7" s="1"/>
  <c r="O11" i="7"/>
  <c r="P11" i="7" s="1"/>
  <c r="N11" i="7"/>
  <c r="M11" i="7" s="1"/>
  <c r="D11" i="7"/>
  <c r="AE10" i="7"/>
  <c r="AB10" i="7"/>
  <c r="AG10" i="7" s="1"/>
  <c r="AF10" i="7" s="1"/>
  <c r="P10" i="7"/>
  <c r="AE9" i="7"/>
  <c r="AB9" i="7"/>
  <c r="AI9" i="7" s="1"/>
  <c r="AH9" i="7" s="1"/>
  <c r="P9" i="7"/>
  <c r="AE8" i="7"/>
  <c r="AB8" i="7"/>
  <c r="AI8" i="7" s="1"/>
  <c r="AH8" i="7" s="1"/>
  <c r="P8" i="7"/>
  <c r="AE7" i="7"/>
  <c r="AB7" i="7"/>
  <c r="AG7" i="7" s="1"/>
  <c r="AF7" i="7" s="1"/>
  <c r="N7" i="7"/>
  <c r="M7" i="7" s="1"/>
  <c r="D7" i="7"/>
  <c r="AE6" i="7"/>
  <c r="AB6" i="7"/>
  <c r="AI6" i="7" s="1"/>
  <c r="AH6" i="7" s="1"/>
  <c r="P6" i="7"/>
  <c r="AE5" i="7"/>
  <c r="AB5" i="7"/>
  <c r="AI5" i="7" s="1"/>
  <c r="AH5" i="7" s="1"/>
  <c r="N5" i="7"/>
  <c r="M5" i="7" s="1"/>
  <c r="D5" i="7"/>
  <c r="AG22" i="6"/>
  <c r="AD22" i="6"/>
  <c r="AK22" i="6" s="1"/>
  <c r="AJ22" i="6" s="1"/>
  <c r="R22" i="6"/>
  <c r="AG21" i="6"/>
  <c r="AD21" i="6"/>
  <c r="AK21" i="6" s="1"/>
  <c r="AJ21" i="6" s="1"/>
  <c r="R21" i="6"/>
  <c r="AG20" i="6"/>
  <c r="AD20" i="6"/>
  <c r="AI20" i="6" s="1"/>
  <c r="AH20" i="6" s="1"/>
  <c r="R20" i="6"/>
  <c r="AG19" i="6"/>
  <c r="AD19" i="6"/>
  <c r="AK19" i="6" s="1"/>
  <c r="AJ19" i="6" s="1"/>
  <c r="R19" i="6"/>
  <c r="AG18" i="6"/>
  <c r="AD18" i="6"/>
  <c r="AK18" i="6" s="1"/>
  <c r="AJ18" i="6" s="1"/>
  <c r="R18" i="6"/>
  <c r="Q18" i="6"/>
  <c r="O18" i="6"/>
  <c r="N18" i="6" s="1"/>
  <c r="D18" i="6"/>
  <c r="AG17" i="6"/>
  <c r="AD17" i="6"/>
  <c r="AI17" i="6" s="1"/>
  <c r="AH17" i="6" s="1"/>
  <c r="R17" i="6"/>
  <c r="Q17" i="6"/>
  <c r="O17" i="6"/>
  <c r="N17" i="6" s="1"/>
  <c r="D17" i="6"/>
  <c r="AG16" i="6"/>
  <c r="AD16" i="6"/>
  <c r="R16" i="6"/>
  <c r="AG15" i="6"/>
  <c r="AD15" i="6"/>
  <c r="R15" i="6"/>
  <c r="Q15" i="6"/>
  <c r="O15" i="6"/>
  <c r="N15" i="6" s="1"/>
  <c r="R8" i="6"/>
  <c r="AG7" i="6"/>
  <c r="O7" i="6"/>
  <c r="N7" i="6" s="1"/>
  <c r="Q11" i="7"/>
  <c r="S17" i="6"/>
  <c r="Q17" i="7"/>
  <c r="S18" i="6"/>
  <c r="AI10" i="7" l="1"/>
  <c r="AH10" i="7" s="1"/>
  <c r="AI15" i="6"/>
  <c r="AH15" i="6" s="1"/>
  <c r="AI7" i="6"/>
  <c r="AH7" i="6" s="1"/>
  <c r="AG12" i="7"/>
  <c r="AF12" i="7" s="1"/>
  <c r="AG9" i="7"/>
  <c r="AF9" i="7" s="1"/>
  <c r="AI15" i="7"/>
  <c r="AH15" i="7" s="1"/>
  <c r="AG16" i="7"/>
  <c r="AF16" i="7" s="1"/>
  <c r="AK20" i="6"/>
  <c r="AJ20" i="6" s="1"/>
  <c r="AK15" i="6"/>
  <c r="AJ15" i="6" s="1"/>
  <c r="AI18" i="6"/>
  <c r="AH18" i="6" s="1"/>
  <c r="AG14" i="7"/>
  <c r="AF14" i="7" s="1"/>
  <c r="AI7" i="7"/>
  <c r="AH7" i="7" s="1"/>
  <c r="AI20" i="7"/>
  <c r="AH20" i="7" s="1"/>
  <c r="AI18" i="7"/>
  <c r="AH18" i="7" s="1"/>
  <c r="AI22" i="6"/>
  <c r="AH22" i="6" s="1"/>
  <c r="AG8" i="7"/>
  <c r="AF8" i="7" s="1"/>
  <c r="AG13" i="7"/>
  <c r="AF13" i="7" s="1"/>
  <c r="AI17" i="7"/>
  <c r="AH17" i="7" s="1"/>
  <c r="AI19" i="7"/>
  <c r="AH19" i="7" s="1"/>
  <c r="AI21" i="7"/>
  <c r="AH21" i="7" s="1"/>
  <c r="P17" i="7"/>
  <c r="AG5" i="7"/>
  <c r="AF5" i="7" s="1"/>
  <c r="AG6" i="7"/>
  <c r="AF6" i="7" s="1"/>
  <c r="AG11" i="7"/>
  <c r="AF11" i="7" s="1"/>
  <c r="AI21" i="6"/>
  <c r="AH21" i="6" s="1"/>
  <c r="AI19" i="6"/>
  <c r="AH19" i="6" s="1"/>
  <c r="AK7" i="6"/>
  <c r="AJ7" i="6" s="1"/>
  <c r="AK17" i="6"/>
  <c r="AJ17" i="6" s="1"/>
  <c r="O7" i="7"/>
  <c r="O5" i="7"/>
  <c r="AJ5" i="7"/>
  <c r="AJ7" i="7"/>
  <c r="AL18" i="6"/>
  <c r="AL17" i="6"/>
  <c r="Q12" i="7"/>
  <c r="AJ15" i="7"/>
  <c r="AJ13" i="7"/>
  <c r="AJ6" i="7"/>
  <c r="AJ18" i="7"/>
  <c r="AJ21" i="7"/>
  <c r="AJ12" i="7"/>
  <c r="AJ17" i="7"/>
  <c r="AJ10" i="7"/>
  <c r="AJ20" i="7"/>
  <c r="AL21" i="6"/>
  <c r="AJ14" i="7"/>
  <c r="AJ19" i="7"/>
  <c r="AL19" i="6"/>
  <c r="AJ11" i="7"/>
  <c r="Q7" i="7"/>
  <c r="AJ8" i="7"/>
  <c r="AJ9" i="7"/>
  <c r="AJ16" i="7"/>
  <c r="AL22" i="6"/>
  <c r="AL20" i="6"/>
  <c r="AI16" i="6" l="1"/>
  <c r="AH16" i="6" s="1"/>
  <c r="AK16" i="6"/>
  <c r="AJ16" i="6" s="1"/>
  <c r="P7" i="7"/>
  <c r="P5" i="7"/>
  <c r="AV4" i="2" l="1"/>
  <c r="AH11" i="2" l="1"/>
  <c r="AI11" i="2"/>
  <c r="AH13" i="2" l="1"/>
  <c r="AH5" i="2" l="1"/>
  <c r="AI3" i="2" l="1"/>
  <c r="AH3" i="2" s="1"/>
  <c r="R7" i="2" l="1"/>
  <c r="R6" i="2"/>
  <c r="R5" i="2"/>
  <c r="R4" i="2"/>
  <c r="R3" i="2"/>
  <c r="W2" i="2"/>
  <c r="V2" i="2"/>
  <c r="U2" i="2"/>
  <c r="T2" i="2"/>
  <c r="S2" i="2"/>
  <c r="Q5" i="7"/>
  <c r="S10" i="6"/>
  <c r="U10" i="2"/>
  <c r="S13" i="6"/>
  <c r="AL13" i="6"/>
  <c r="AL14" i="6"/>
  <c r="AL15" i="6"/>
  <c r="AL7" i="6"/>
  <c r="AL16" i="6"/>
  <c r="S15" i="6"/>
  <c r="S7"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Palacios Muñoz, Lewis Jhossimar</author>
  </authors>
  <commentList>
    <comment ref="M5" authorId="0" shapeId="0" xr:uid="{6F4AE55E-B0C0-46DB-8420-4A22C61D973A}">
      <text>
        <r>
          <rPr>
            <sz val="9"/>
            <color indexed="81"/>
            <rFont val="Tahoma"/>
            <family val="2"/>
          </rPr>
          <t>Indicar el número de veces de ejecución de la actividad en el año.</t>
        </r>
      </text>
    </comment>
    <comment ref="Z6" authorId="0" shapeId="0" xr:uid="{D495210D-995D-4EE8-8039-E77F155CCC8A}">
      <text>
        <r>
          <rPr>
            <sz val="9"/>
            <color indexed="81"/>
            <rFont val="Tahoma"/>
            <family val="2"/>
          </rPr>
          <t>En caso de no poder ejecutar el propósito y/o método del control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Palacios Muñoz, Lewis Jhossimar</author>
  </authors>
  <commentList>
    <comment ref="L3" authorId="0" shapeId="0" xr:uid="{5BE902FC-BC78-4F28-8F73-720BA69D1FF5}">
      <text>
        <r>
          <rPr>
            <sz val="9"/>
            <color indexed="81"/>
            <rFont val="Tahoma"/>
            <family val="2"/>
          </rPr>
          <t>Indicar el número de veces de ejecución de la actividad en el año.</t>
        </r>
      </text>
    </comment>
    <comment ref="X4" authorId="0" shapeId="0" xr:uid="{B6100B41-22E6-4B5E-91EC-00527338F679}">
      <text>
        <r>
          <rPr>
            <sz val="9"/>
            <color indexed="81"/>
            <rFont val="Tahoma"/>
            <family val="2"/>
          </rPr>
          <t>En caso de no poder ejecutar el propósito y/o método del control</t>
        </r>
      </text>
    </comment>
    <comment ref="Z4" authorId="0" shapeId="0" xr:uid="{96FE6285-DB4C-4C56-90FE-DE74BF404057}">
      <text>
        <r>
          <rPr>
            <sz val="9"/>
            <color indexed="81"/>
            <rFont val="Tahoma"/>
            <family val="2"/>
          </rPr>
          <t>Relacionar el nombre de la documentación que soporta la ejecución del control. (procedimiento, manual, documento externo.)</t>
        </r>
      </text>
    </comment>
  </commentList>
</comments>
</file>

<file path=xl/sharedStrings.xml><?xml version="1.0" encoding="utf-8"?>
<sst xmlns="http://schemas.openxmlformats.org/spreadsheetml/2006/main" count="679" uniqueCount="417">
  <si>
    <t>Impacto</t>
  </si>
  <si>
    <t>Clasificación del Riesgo</t>
  </si>
  <si>
    <t>Afectación</t>
  </si>
  <si>
    <t>Atributos</t>
  </si>
  <si>
    <t>Tratamiento</t>
  </si>
  <si>
    <t>Estado</t>
  </si>
  <si>
    <t>Tipo</t>
  </si>
  <si>
    <t>Implementación</t>
  </si>
  <si>
    <t>Documentación</t>
  </si>
  <si>
    <t>Frecuencia</t>
  </si>
  <si>
    <t>Evidencia</t>
  </si>
  <si>
    <t>objetivos_estrategicos</t>
  </si>
  <si>
    <t>Procesos</t>
  </si>
  <si>
    <t>impacto</t>
  </si>
  <si>
    <t>tratamiento_corrupcion</t>
  </si>
  <si>
    <t>Menor</t>
  </si>
  <si>
    <t>Moderado</t>
  </si>
  <si>
    <t>Mayor</t>
  </si>
  <si>
    <t>Catastrófico</t>
  </si>
  <si>
    <t>Reducir</t>
  </si>
  <si>
    <t>Compartir</t>
  </si>
  <si>
    <t>Alto</t>
  </si>
  <si>
    <t>Extremo</t>
  </si>
  <si>
    <t>Evitar</t>
  </si>
  <si>
    <t>Bajo</t>
  </si>
  <si>
    <t>Ejemplo formula calculo nivel riesgo</t>
  </si>
  <si>
    <t>Leve</t>
  </si>
  <si>
    <t>Muy Alta</t>
  </si>
  <si>
    <t>Alta</t>
  </si>
  <si>
    <t>Baja</t>
  </si>
  <si>
    <t>Muy Baja</t>
  </si>
  <si>
    <t>Media</t>
  </si>
  <si>
    <t>Económico</t>
  </si>
  <si>
    <t>Reputacional</t>
  </si>
  <si>
    <t>Económico y Reputacional</t>
  </si>
  <si>
    <t>Frecuencia de la Actividad</t>
  </si>
  <si>
    <t>Probabilidad</t>
  </si>
  <si>
    <t>Tabla Criterios para definir el nivel de impacto</t>
  </si>
  <si>
    <t>Afectación Económica (o presupuestal)</t>
  </si>
  <si>
    <t>Pérdida Reputacional</t>
  </si>
  <si>
    <t>Formula Probabilidad</t>
  </si>
  <si>
    <t xml:space="preserve">    Entre 50 y 100 SMLMV</t>
  </si>
  <si>
    <t xml:space="preserve">    Entre 100 y 500 SMLMV</t>
  </si>
  <si>
    <t xml:space="preserve">    Mayor a 500 SMLMV</t>
  </si>
  <si>
    <t xml:space="preserve">    Afectación menor a 10 SMLMV</t>
  </si>
  <si>
    <t xml:space="preserve">    Entre 10 y 50 SMLMV</t>
  </si>
  <si>
    <t>Frecuencia registrada</t>
  </si>
  <si>
    <t>Afectación registrada</t>
  </si>
  <si>
    <t>Formula impacto</t>
  </si>
  <si>
    <t>Preventivo</t>
  </si>
  <si>
    <t>Detectivo</t>
  </si>
  <si>
    <t>Correctivo</t>
  </si>
  <si>
    <t>Automático</t>
  </si>
  <si>
    <t>Manual</t>
  </si>
  <si>
    <t>Documentado</t>
  </si>
  <si>
    <t>Sin Documentar</t>
  </si>
  <si>
    <t>Continua</t>
  </si>
  <si>
    <t>Aleatoria</t>
  </si>
  <si>
    <t>Con Registro</t>
  </si>
  <si>
    <t>Sin Registro</t>
  </si>
  <si>
    <t>Reducir (mitigar)</t>
  </si>
  <si>
    <t>Finalizado</t>
  </si>
  <si>
    <t>En Curso</t>
  </si>
  <si>
    <t>Criterios de Impacto</t>
  </si>
  <si>
    <t>Probabilidad Valor</t>
  </si>
  <si>
    <t>Probalidad</t>
  </si>
  <si>
    <t>Tabla Atributos de para el diseño del control</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</si>
  <si>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</si>
  <si>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</si>
  <si>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</si>
  <si>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</si>
  <si>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</si>
  <si>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</si>
  <si>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</si>
  <si>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</si>
  <si>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</si>
  <si>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</si>
  <si>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</si>
  <si>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</si>
  <si>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</si>
  <si>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</si>
  <si>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</si>
  <si>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El control deja un registro que permite evidenciar la ejecución del control</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</si>
  <si>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</si>
  <si>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</si>
  <si>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VALORACIÓN</t>
  </si>
  <si>
    <t>TIPO</t>
  </si>
  <si>
    <t>IMPEMENTACIÓN</t>
  </si>
  <si>
    <t>Formula probabilidad residual</t>
  </si>
  <si>
    <t>Formula de probabilidad de acuerdo a frecuencia</t>
  </si>
  <si>
    <t xml:space="preserve"> probabilidad </t>
  </si>
  <si>
    <t>Objetivo Procesos</t>
  </si>
  <si>
    <t>1. Identificación del riesgo</t>
  </si>
  <si>
    <t>2. Análisis del riesgo inherente</t>
  </si>
  <si>
    <t>3. Evaluación del riesgo - Valoración de los controles</t>
  </si>
  <si>
    <t>4. Evaluación del riesgo - Nivel del riesgo residual</t>
  </si>
  <si>
    <t>5. Plan de Acción</t>
  </si>
  <si>
    <t>Diligencie el número del consecutivo del riesgo.</t>
  </si>
  <si>
    <t>Describa las circunstancias o situaciones más evidentes sobre las cuales se presenta el riesgo, las mismas no constituyen la causa principal o base para que se presente el riesgo</t>
  </si>
  <si>
    <t>A. Referencia</t>
  </si>
  <si>
    <t>B. Proceso</t>
  </si>
  <si>
    <t>C. Objetivo Estratégico</t>
  </si>
  <si>
    <t>D. Objetivo Proceso</t>
  </si>
  <si>
    <t>A. No. Control</t>
  </si>
  <si>
    <t>A. Probabilidad Residual Final</t>
  </si>
  <si>
    <t>B. Valor Probabilidad Residual Final</t>
  </si>
  <si>
    <t>C. Impacto Residual Final</t>
  </si>
  <si>
    <t>D. Valor Probabilidad Residual Final</t>
  </si>
  <si>
    <t>E. Zona de Riesgo Final</t>
  </si>
  <si>
    <t>F. Tratamiento</t>
  </si>
  <si>
    <t>A. Plan de Acción</t>
  </si>
  <si>
    <t>Seleccione de la lista desplegable el objetivo estratégico afectado por el riesgo identificado.</t>
  </si>
  <si>
    <t>Seleccione de la lista desplegable el proceso de la SDS correspondiente.</t>
  </si>
  <si>
    <t>A. Frecuencia con la cual se realiza la actividad</t>
  </si>
  <si>
    <t>B. Probabilidad Inherente</t>
  </si>
  <si>
    <t>C. Valor Probabilidad Inherente</t>
  </si>
  <si>
    <t>D. Criterios de Impacto</t>
  </si>
  <si>
    <t>Determine el número de veces de ejecución de la actividad durante el año. (De este modo, la probabilidad inherente será el número de veces que se pasa por el punto de riesgo en el periodo de 1 año).</t>
  </si>
  <si>
    <t>Diligencie el número del consecutivo del control.</t>
  </si>
  <si>
    <t>Seleccione de la lista desplegable el tipo de control.</t>
  </si>
  <si>
    <t>Seleccione de la lista desplegable la forma como se ejecuta el control.</t>
  </si>
  <si>
    <t xml:space="preserve">    Afecta la imagen de alguna área de la organización</t>
  </si>
  <si>
    <t xml:space="preserve">    Afecta la imagen de la entidad con algunos usuarios de relevancia frente al logro de los objetivos</t>
  </si>
  <si>
    <t xml:space="preserve">    Afecta la imagen de la entidad a nivel nacional, con efecto publicitarios sostenible a nivel país</t>
  </si>
  <si>
    <t>F. Valor Impacto Inherente</t>
  </si>
  <si>
    <t>G. Zona de Riesgo Inherente</t>
  </si>
  <si>
    <t xml:space="preserve">    Afecta la imagen de la entidad internamente, de conocimiento general, nivel interno, de junta directiva y accionistas y/o de proveedores</t>
  </si>
  <si>
    <t xml:space="preserve">    Afecta la imagen de la entidad con efecto publicitario sostenido a nivel de sector administrativo, nivel departamental o municipal</t>
  </si>
  <si>
    <t>Descripción del Control</t>
  </si>
  <si>
    <t>E. Impacto 
Inherente</t>
  </si>
  <si>
    <t>F. Zona de Riesgo Inherente</t>
  </si>
  <si>
    <t>Ejecución y Administración de procesos</t>
  </si>
  <si>
    <t>B. Fecha Implementación</t>
  </si>
  <si>
    <t>C. Fecha Seguimiento</t>
  </si>
  <si>
    <t>D. Seguimiento</t>
  </si>
  <si>
    <t>E. Acción de Contingencia ante Posible Materialización</t>
  </si>
  <si>
    <t>D. Periodicidad
¿Cada cuanto?</t>
  </si>
  <si>
    <t>H. Evidencia</t>
  </si>
  <si>
    <t>I. Documentación</t>
  </si>
  <si>
    <t>F. Método
¿Cómo?</t>
  </si>
  <si>
    <t>G. Reacción
¿Qué hacer en caso de?</t>
  </si>
  <si>
    <t>E. Propósito
¿Qué?</t>
  </si>
  <si>
    <t>C. Responsable
¿Quién?</t>
  </si>
  <si>
    <t>D. Impacto 
Inherente
(Hoja Impacto R. Corrupción)</t>
  </si>
  <si>
    <t>B. Nombre del Control</t>
  </si>
  <si>
    <t>Seleccione de la lista despegable el tipo de riesgo identificado.</t>
  </si>
  <si>
    <t>E. Impacto Inherente</t>
  </si>
  <si>
    <t>Indique la frecuencia con la que se debe ejecutar el control.</t>
  </si>
  <si>
    <t>Realice la descripción de la actividad del control.</t>
  </si>
  <si>
    <t>Indique cual será el registro de la ejecución del control.</t>
  </si>
  <si>
    <t>Seleccione de la lista desplegable la decisión frente al nivel de riesgo residual.</t>
  </si>
  <si>
    <t>Seleccione de la lista desplegable el impacto económico o reputacional ocasionado con la materialización del riesgo. (Cuando se presenten ambos impactos para un riesgo, tanto económico como reputacional con diferente niveles, se debe seleccionar el criterio con el más alto impacto). Para la matriz de riesgos de corrupción se responden las preguntas de la hoja de Excel "Impacto Riesgo de Corrupción".</t>
  </si>
  <si>
    <t>Realice la descripción del riesgo iniciando con la frase "Posibilidad de" seguido de la siguiente estructura:
Impacto (¿Qué?) + Causa Inmediata (¿Cómo?)+ Causa Raíz (¿Por qué?)
Lo anterior permite entender la forma como se puede manifestar el riesgo, así como sus causas inmediatas y causas principales o raíz.</t>
  </si>
  <si>
    <t>Celda automática. Se auto diligencia al diligenciar el número de veces de ejecución de la actividad durante el año.</t>
  </si>
  <si>
    <t>Celda automática. Se auto diligencia al seleccionar el criterio de impacto para la matriz de riesgos de gestión. En la matriz de riesgos de corrupción se auto diligencia al responder las preguntas de la hoja de Excel  "Impacto Riesgo de Corrupción".</t>
  </si>
  <si>
    <t>Celda automática. Se auto diligencia al seleccionar el criterio de impacto.</t>
  </si>
  <si>
    <t>Celda automática. Se auto diligencia al registrar la frecuencia de la actividad y el criterio de impacto o al responder las preguntas de la hoja de Excel "Impacto Riesgo de Corrupción", según sea el caso.</t>
  </si>
  <si>
    <t>Celda automática. Se auto diligencia al seleccionar en los atributos el D. Tipo del control.</t>
  </si>
  <si>
    <t>Celda automática. Se auto diligencia al seleccionar las columnas D. Tipo y E. Implementación de los controles, generando un valor de calificación.</t>
  </si>
  <si>
    <t>Celda automática. Se auto diligencia al seleccionar D. Tipo y E. Implementación de los controles.</t>
  </si>
  <si>
    <t>Celda automática. Se auto diligencia al seleccionar el proceso correspondiente de la SDS.</t>
  </si>
  <si>
    <t>E. Valor impacto Inherente</t>
  </si>
  <si>
    <t>Identifique el cargo y/o rol del servidor que ejecuta el control, en caso de que sean controles automáticos se identificará el sistema que realiza la actividad.</t>
  </si>
  <si>
    <t>E. Acción de Contingencia ante Posible Materialización del Riesgo</t>
  </si>
  <si>
    <t>1. IDENTIFICACIÓN DEL RIESGO</t>
  </si>
  <si>
    <t>2. ANÁLISIS DEL RIESGO INHERENTE</t>
  </si>
  <si>
    <t>4. EVALUACIÓN DEL RIESGO - NIVEL DEL RIESGO RESIDUAL</t>
  </si>
  <si>
    <t>5. PLAN DE ACCIÓN</t>
  </si>
  <si>
    <t>Elaboró</t>
  </si>
  <si>
    <t>Aprobó:</t>
  </si>
  <si>
    <t>Versión</t>
  </si>
  <si>
    <t>Fecha</t>
  </si>
  <si>
    <t xml:space="preserve">Descripción </t>
  </si>
  <si>
    <t xml:space="preserve">Nombre: </t>
  </si>
  <si>
    <t xml:space="preserve">Cargo: </t>
  </si>
  <si>
    <t xml:space="preserve">Firma: </t>
  </si>
  <si>
    <t>Control de Cambios</t>
  </si>
  <si>
    <t>3. EVALUACIÓN DEL RIESGO - VALORACIÓN DE LOS CONTROLES</t>
  </si>
  <si>
    <t>4. EVALUACIÓN DEL RIESGO - NIVEL DEL RIESGO DEL RESIDUAL</t>
  </si>
  <si>
    <t>F. Tratamiento
(Seleccionar)</t>
  </si>
  <si>
    <r>
      <t xml:space="preserve">B. Proceso
</t>
    </r>
    <r>
      <rPr>
        <sz val="9"/>
        <color theme="1"/>
        <rFont val="Arial"/>
        <family val="2"/>
      </rPr>
      <t>(Seleccionar)</t>
    </r>
  </si>
  <si>
    <r>
      <t xml:space="preserve">C. Objetivo Estratégico
</t>
    </r>
    <r>
      <rPr>
        <sz val="9"/>
        <color theme="1"/>
        <rFont val="Arial"/>
        <family val="2"/>
      </rPr>
      <t>(Seleccionar)</t>
    </r>
  </si>
  <si>
    <t>Indicador (Nº de veces que se materializo el riesgo)</t>
  </si>
  <si>
    <t>RESPUESTAS IMPACTO CORRUPCIÓN</t>
  </si>
  <si>
    <t>SI</t>
  </si>
  <si>
    <t>NO</t>
  </si>
  <si>
    <t>J. Recursos</t>
  </si>
  <si>
    <t>J. Recursos (humanos, tecnológicos, etc.)</t>
  </si>
  <si>
    <t>K. Afectación</t>
  </si>
  <si>
    <t>L. Tipo
(Seleccionar)</t>
  </si>
  <si>
    <t>M. Implementación
(Seleccionar)</t>
  </si>
  <si>
    <t>N. Calificación</t>
  </si>
  <si>
    <t>L. Tipo</t>
  </si>
  <si>
    <t>M. Implementación</t>
  </si>
  <si>
    <t>I. Descripción del Riesgo</t>
  </si>
  <si>
    <t>K. Clasificación del Riesgo</t>
  </si>
  <si>
    <r>
      <t xml:space="preserve">K. Clasificación del Riesgo
</t>
    </r>
    <r>
      <rPr>
        <sz val="9"/>
        <color theme="1"/>
        <rFont val="Arial"/>
        <family val="2"/>
      </rPr>
      <t>(Seleccionar)</t>
    </r>
  </si>
  <si>
    <t>Establezca como se realiza la actividad de control.</t>
  </si>
  <si>
    <t>Describa que hacer en caso de detectarse desviaciones debido a no poder ejecutar el propósito y/o método del control.</t>
  </si>
  <si>
    <t xml:space="preserve">Establecer actividades complementarias para los controles mitigando el riesgo residual. El plan de acción se establece para el tratamiento de reducir (mitigar). </t>
  </si>
  <si>
    <t>Establecer acciones de contingencia, que disminuyan el impacto y/o definan el camino a seguir luego de su materialización</t>
  </si>
  <si>
    <t>Relacionar el número de veces que se materializo el riesgo.</t>
  </si>
  <si>
    <t>Relacionar fecha de implementación</t>
  </si>
  <si>
    <t>Relacionar fecha de seguimiento</t>
  </si>
  <si>
    <t>Indicador (# de veces que se materializo el riesgo)</t>
  </si>
  <si>
    <t>Relacione los recursos utilizados para la ejecución del control (humanos, tecnológicos, etc.)</t>
  </si>
  <si>
    <t>Relacione el nombre de la documentación que soporta la ejecución del control. (procedimiento, manual, documento externo.)</t>
  </si>
  <si>
    <t>C. Responsable ¿Quién?</t>
  </si>
  <si>
    <t>D. Periodicidad ¿Cada cuanto?</t>
  </si>
  <si>
    <t>E. Propósito ¿Qué?</t>
  </si>
  <si>
    <t>F. Método ¿Cómo?</t>
  </si>
  <si>
    <t>G. Reacción ¿Qué hacer en caso de?</t>
  </si>
  <si>
    <t>B. Descripción del control</t>
  </si>
  <si>
    <r>
      <rPr>
        <b/>
        <u/>
        <sz val="11"/>
        <color theme="1"/>
        <rFont val="Calibri"/>
        <family val="2"/>
        <scheme val="minor"/>
      </rPr>
      <t xml:space="preserve">Acción </t>
    </r>
    <r>
      <rPr>
        <sz val="11"/>
        <color theme="1"/>
        <rFont val="Calibri"/>
        <family val="2"/>
        <scheme val="minor"/>
      </rPr>
      <t xml:space="preserve">(se determina mediante verbos que indican la acción que deben realizar como parte del control).
</t>
    </r>
    <r>
      <rPr>
        <b/>
        <u/>
        <sz val="11"/>
        <color theme="1"/>
        <rFont val="Calibri"/>
        <family val="2"/>
        <scheme val="minor"/>
      </rPr>
      <t>Complemento</t>
    </r>
    <r>
      <rPr>
        <sz val="11"/>
        <color theme="1"/>
        <rFont val="Calibri"/>
        <family val="2"/>
        <scheme val="minor"/>
      </rPr>
      <t xml:space="preserve"> (corresponde a los detalles que permiten identificar claramente el objeto del control).
Ejemplo:
Acción: verifica que la información suministrada por el proveedor corresponda con los requisitos establecidos acorde con el tipo de contratación,
Complmento: a través de una lista de chequeo donde están los requisitos de información y la revisa con la información física suministrada por el proveedor, los contratos que cumplen son registrados en el sistema de información de contratación.</t>
    </r>
  </si>
  <si>
    <t>F. Impacto</t>
  </si>
  <si>
    <t>G. Causa Inmediata</t>
  </si>
  <si>
    <t>Seleccione la(s) consecuencia(s) que puede ocasionar a la organización la materialización del riesgo.
Económico: 
Reputacional: Posibilidad de ocurrencia de un evento que afecte la imagen, buen nombre o reputación de una organización, ante sus clientes y partes interesadas.</t>
  </si>
  <si>
    <t xml:space="preserve">    Afectación menor a 10 SMLMV/Afecta la imagen de alguna área de la organización</t>
  </si>
  <si>
    <t xml:space="preserve">    Entre 100 y 500 SMLMV/Afecta la imagen de la entidad con efecto publicitario sostenido a nivel de sector administrativo, nivel departamental o municipal</t>
  </si>
  <si>
    <t xml:space="preserve">    Mayor a 500 SMLMV/ Afecta la imagen de la entidad a nivel nacional, con efecto publicitarios sostenible a nivel país</t>
  </si>
  <si>
    <t xml:space="preserve">    Entre 50 y 100 SMLMV/Afecta la imagen de la entidad con algunos usuarios de relevancia frente al logro de los objetivos</t>
  </si>
  <si>
    <t xml:space="preserve">    Entre 10 y 50 SMLMV/Afecta la imagen de la entidad internamente, de conocimiento general, nivel interno, de junta directiva y accionistas y/o de proveedores</t>
  </si>
  <si>
    <t>Tipo de control</t>
  </si>
  <si>
    <t>Tipo de Riesgos de Corrupción</t>
  </si>
  <si>
    <t>Factor de Riesgo</t>
  </si>
  <si>
    <t>Tecnólogia</t>
  </si>
  <si>
    <t>Infraestructuta</t>
  </si>
  <si>
    <t>Evento Externo</t>
  </si>
  <si>
    <r>
      <t xml:space="preserve">J. Factor de Riesgo
</t>
    </r>
    <r>
      <rPr>
        <sz val="9"/>
        <color theme="1"/>
        <rFont val="Arial"/>
        <family val="2"/>
      </rPr>
      <t>(Seleccionar)</t>
    </r>
  </si>
  <si>
    <t>Describa de forma concreta la causa principal o básica, correspondiente a las razones por la cuales se puede presentar el riesgo, son la base para la identificación de controles en la etapa de valoración del riesgo.</t>
  </si>
  <si>
    <t>J. Factor de Riesgo</t>
  </si>
  <si>
    <t>H. Causa Raíz</t>
  </si>
  <si>
    <r>
      <t xml:space="preserve">F. Impacto
</t>
    </r>
    <r>
      <rPr>
        <sz val="9"/>
        <color theme="1"/>
        <rFont val="Arial"/>
        <family val="2"/>
      </rPr>
      <t>(Seleccionar)</t>
    </r>
  </si>
  <si>
    <t>Seleccione de la lista desplegable la clasificación del riesgo identificado:
* Ejecución y administración de procesos: Pérdidas derivadas de errores en la ejecución y administración de procesos.
* Fraude externo: Pérdida derivada de actos de fraude por personas ajenas a la organización (no participa personal de la entidad).
* Fraude interno: Pérdida debido a actos de fraude, actuaciones irregulares, comisión de hechos delictivos abuso de confianza, apropiación indebida, incumplimiento de regulaciones legales o internas de la entidad en las cuales está involucrado por lo menos 1 participante interno de la organización, son realizadas de forma intencional y/o con ánimo de lucro para sí mismo o para terceros.
* Fallas tecnológicas: Errores en hardware, software, telecomunicaciones, interrupción de servicios básicos.
* Relaciones laborales: Pérdidas que surgen de acciones contrarias a las leyes o acuerdos de empleo, salud o seguridad, del pago de demandas por daños personales o de discriminación.
* Usuarios, productos y prácticas: Fallas negligentes o involuntarias de las obligaciones frente a los usuarios y que impiden satisfacer una obligación profesional frente a éstos.
* Daños a activos fijos/eventos externos: Pérdida por daños o extravíos de los activos fijos por desastres naturales u otros riesgos/eventos externos como atentados, vandalismo, orden público.</t>
  </si>
  <si>
    <t>MAPA DE RIESGOS DE CORRUPCIÓN</t>
  </si>
  <si>
    <t>MAPA DE RIESGOS DE GESTIÓN</t>
  </si>
  <si>
    <t>Reducir (Transferir)</t>
  </si>
  <si>
    <t>La actividad que conlleva el riesgo se ejecuta como máximos 4 veces por año</t>
  </si>
  <si>
    <t>La actividad que conlleva el riesgo se ejecuta mínimo 150 veces al año y máximo 300 veces por año</t>
  </si>
  <si>
    <t>La actividad que conlleva el riesgo se ejecuta más de 300 veces por año</t>
  </si>
  <si>
    <t>La actividad que conlleva el riesgo se ejecuta de 5 a 24 veces por año</t>
  </si>
  <si>
    <t>La actividad que conlleva el riesgo se ejecuta de 24 a 150 veces por año</t>
  </si>
  <si>
    <t>Direccionamiento Estratégico</t>
  </si>
  <si>
    <t>Comunicación Estratégica</t>
  </si>
  <si>
    <t>Gestión Estratégica de TI</t>
  </si>
  <si>
    <t>Fomulación y Seguimiento de Políticas Públicas</t>
  </si>
  <si>
    <t>Promoción de Agentes y Prácticas Culturales y recreodeportivas</t>
  </si>
  <si>
    <t>Gestión del Conocimiento</t>
  </si>
  <si>
    <t>Participación Ciudadana</t>
  </si>
  <si>
    <t>Apropiación de la Infraestructura Cultural y Patrimonial</t>
  </si>
  <si>
    <t>Gestión Administrativa</t>
  </si>
  <si>
    <t>Gestión de Talento Humano</t>
  </si>
  <si>
    <t>Gestión Documental</t>
  </si>
  <si>
    <t>Gestión Financiera</t>
  </si>
  <si>
    <t>Relación con la ciudadanía</t>
  </si>
  <si>
    <t>Gestión Jurídica</t>
  </si>
  <si>
    <t>Gestión Operatica de TI</t>
  </si>
  <si>
    <t>Seguimiento y Evaluación de la Gestión</t>
  </si>
  <si>
    <t>1. Generar mejores condiciones de convivencia, respeto y cuidado a través de acciones de participación, arte en espacio público, transformación social y construcción de paz.</t>
  </si>
  <si>
    <t>2. Fortalecer la implementación del enfoque de cultura ciudadana con el fin de promover cambios voluntarios de comportamiento para resolver colectivamente los problemas de Bogotá-Región, reconociendo el poder de transformación social desde la agencia de la ciudadanía y a través del trabajo corresponsable e intersectorial entre lo público, privado y comunitario.</t>
  </si>
  <si>
    <t>3. Fortalecer y cualificar los procesos de participación y movilización social en las dinámicas y los asuntos culturales de la ciudad.</t>
  </si>
  <si>
    <t>4. Ampliar las opciones y oportunidades para la creación y sostenibilidad de iniciativas culturales y recreo- deportivas generadas por las organizaciones comunitarias, los agentes y profesionales del sector.</t>
  </si>
  <si>
    <t>5. Asegurar el acceso, inclusión y participación efectiva de la ciudadanía en infraestructura, recursos y prácticas para la lectura, la escritura, la oralidad, las artes y la cultura, con el fin de fortalecer una sociedad más justa, autónoma e incluyente.</t>
  </si>
  <si>
    <t>6. Ampliar la oferta de cobertura y calidad en la formación artística, cultural y de habilidades creativas a los agentes del sector, las organizaciones comunitarias y los ciudadanos.</t>
  </si>
  <si>
    <t>7. Promover el acceso, uso y goce efectivo del patrimonio cultural material e inmaterial de la ciudad y las infraestructuras culturales y deportivas en condicionesde equidad.</t>
  </si>
  <si>
    <t>8. Fortalecer los procesos de la entidad para la satisfacción de la ciudadanía y la generación de valor público con criterios de calidad, innovación y eficiencia de manera sistémica y progresiva.</t>
  </si>
  <si>
    <t>9. Consolidar el posicionamiento cultural, artístico, patrimonial y recreodeportivo de la ciudad a nivel internacional.</t>
  </si>
  <si>
    <t xml:space="preserve">10. Realizar alianzas, optimizar y disponer los recursos físicos, tecnológicos, jurídicos, económicos y humanos de la entidad para el cumpliendo de los objetivos institucionales en beneficio de la ciudadanía.  </t>
  </si>
  <si>
    <t>11. Fomentar la generación de capacidades de creación e innovación institucional para mejorar el desempeño integral de la entidad con soluciones efectivas a las necesidades y expectativas de la ciudadanía y grupos de interés.</t>
  </si>
  <si>
    <t>E. Actividades Claves</t>
  </si>
  <si>
    <t>Describa las actividades dentro del flujo del proceso donde existe evidencia o se tienen indicios de que pueden ocurrir eventos de riesgo de gestión y deben mantenerse bajo control para asegurar que el proceso cumpla con su objetivo.</t>
  </si>
  <si>
    <t xml:space="preserve">E. Actividades claves en las que puede ocurrir un riesgo de Corrupción </t>
  </si>
  <si>
    <t>Daño antijurídico</t>
  </si>
  <si>
    <t>Fraude interno</t>
  </si>
  <si>
    <t>Fallas tecnológicas</t>
  </si>
  <si>
    <t>Tabla Criterios para definir el nivel de probabilidad (Gestión)</t>
  </si>
  <si>
    <t xml:space="preserve">INSTRUCCIONES PARA DILIGENCIAR EL  MAPA DE RIESGOS GESTIÓN </t>
  </si>
  <si>
    <t>Describir las actividades adelantas del plan de acción.</t>
  </si>
  <si>
    <t>Recursos Humanos</t>
  </si>
  <si>
    <t xml:space="preserve">Daños activos fijos </t>
  </si>
  <si>
    <t>Fraude externo</t>
  </si>
  <si>
    <t>Proveedores</t>
  </si>
  <si>
    <t>Relaciones Laborales</t>
  </si>
  <si>
    <t>Productos o servicios y prácticas de la entidad</t>
  </si>
  <si>
    <t>Indicador (Nº de veces que se ha materializado)</t>
  </si>
  <si>
    <t xml:space="preserve"> Actividades claves </t>
  </si>
  <si>
    <t>G. Acción de Contingencia ante Posible Materialización del Riesgo</t>
  </si>
  <si>
    <t>A.  Acción</t>
  </si>
  <si>
    <t>B. Tareas</t>
  </si>
  <si>
    <t xml:space="preserve"> C. Responsables</t>
  </si>
  <si>
    <t>D. Fecha Implementación</t>
  </si>
  <si>
    <t>E. Medio de Verificación</t>
  </si>
  <si>
    <t xml:space="preserve">E. Actividades claves en las que puede ocurrir un riesgo </t>
  </si>
  <si>
    <t>Indicador (Nº de veces que se realiza la actividad clave durante año)</t>
  </si>
  <si>
    <t xml:space="preserve">Código: </t>
  </si>
  <si>
    <t>Versión:</t>
  </si>
  <si>
    <t>Fecha:</t>
  </si>
  <si>
    <t>DES-MN-02-FR-02</t>
  </si>
  <si>
    <t>Revisó OAP</t>
  </si>
  <si>
    <t>Aprobó</t>
  </si>
  <si>
    <t>Administrar, registrar, controlar y mantener actualizad la información financiera de Entidad, de manera oportuna y veraz,
a través de las herramientas e instrumentos dispuestos para tal fin, de acuerdo con la normatividad vigente.</t>
  </si>
  <si>
    <t>Tramitar los pagos de las obligaciones contraídas por la Entidad.</t>
  </si>
  <si>
    <t>Programar el PAC Inicial y sus modificaciones, según
necesidades de las dependencias de la SCRD</t>
  </si>
  <si>
    <t>Humanos y tecnológicos</t>
  </si>
  <si>
    <t>Validar los datos registrados y en caso de requerirse, pedir ajustar la información</t>
  </si>
  <si>
    <t xml:space="preserve">Remitir informes a las áreas para su validación </t>
  </si>
  <si>
    <t>Radicados en Orfeo y correos electrónicos.</t>
  </si>
  <si>
    <t xml:space="preserve"> En caso de presentar inconsistencias se devolverá al área para los ajustes correspondientes. </t>
  </si>
  <si>
    <t>Aplicativo ORFEO, donde se puede verificar la trazabilidad del radicado y aplicativo de pagos.</t>
  </si>
  <si>
    <t>Contador(a) de la entidad</t>
  </si>
  <si>
    <t>Anual</t>
  </si>
  <si>
    <t xml:space="preserve"> La evidencia se verificará en los documentos del proceso GESTION FINANCIERA.</t>
  </si>
  <si>
    <t xml:space="preserve"> Revisión de las normas y leyes aplicables para las deducciones con el fin de tener actualizada la información y cumplir con el procedimiento TRAMITES PARA PAGOS.</t>
  </si>
  <si>
    <t>Solicitar el ajuste en los porcentajes de descuentos de ley, de conformidad con la normatividad vigente.</t>
  </si>
  <si>
    <t>Validando la consistencia de las deducciones contra la normativiada vigente.</t>
  </si>
  <si>
    <t>Verificación y ajuste de los porcentajes de descuento legales.</t>
  </si>
  <si>
    <t>Ajuste del sistema</t>
  </si>
  <si>
    <t>Verificación de los porcentajes y deducciones de ley.</t>
  </si>
  <si>
    <t>Contador(a) de la SCD</t>
  </si>
  <si>
    <t xml:space="preserve">mensualmente </t>
  </si>
  <si>
    <t xml:space="preserve">Solicitar a las áreas la verificación y validación de la información </t>
  </si>
  <si>
    <t>Sistema de Gestión Documental ORFEO</t>
  </si>
  <si>
    <t>Generar acciones de mejora en la prestación
de los servicios y trámites financieros de la SCRD</t>
  </si>
  <si>
    <t>Elaboración de certificados presupuestales con datos incongruentes</t>
  </si>
  <si>
    <t>Información financiera imprecisa</t>
  </si>
  <si>
    <t>Falta de oportunidad en la solicitud de liberación de saldos de CDP y en la información de las actas de liquidación con saldos por liberar, por parte de las diferentes dependencias de la entidad</t>
  </si>
  <si>
    <t>Las dependencias remiten solicitudes de nuevos CDP's sin haber surtido los respectivos trámites para liberación de recursos</t>
  </si>
  <si>
    <t>Por evento</t>
  </si>
  <si>
    <t>mensual</t>
  </si>
  <si>
    <t>Contrastar la información de las modificaciones presupuestales contra los saldos de los rubros y proyectos</t>
  </si>
  <si>
    <t>Remitir el reporte mensual de CDP's por comprometer generado por Bogdata (Herramienta presupuestal oficial) y enviado a las diferentes dependencias, para la revisión de saldos</t>
  </si>
  <si>
    <t>Depuración de la información presupuestal</t>
  </si>
  <si>
    <t>Hacer la revisión de las notificaciones remitidas al correo desde el aplicativo PAA por parte de la Dirección de Planeación</t>
  </si>
  <si>
    <t>Correos electrónicos de las notificaciones enviadas desde el aplicativo PAA</t>
  </si>
  <si>
    <t>Reporte mensual de CDP's por comprometer generado por Bogdata  y soporte del correo enviado a las diferentes dependencias, para la revisión de saldos</t>
  </si>
  <si>
    <t>Realizar una verificación manual de las modificaciones contra los registros en el sistema Bogdata</t>
  </si>
  <si>
    <t>Revisión de los soportes contra los registros del aplicativo.</t>
  </si>
  <si>
    <t>Reporte mensual de CDP's por comprometer generado por Bogdata y enviado a las diferentes dependencias, para la revisión de saldos</t>
  </si>
  <si>
    <t>Revisar las notificaciones remitidas por Orfeo en Informados y reasignados</t>
  </si>
  <si>
    <t>Registrar las solicitudes de anulación o liberación de saldos</t>
  </si>
  <si>
    <t>Registrar en el sistema los movimientos presupuestales avalados</t>
  </si>
  <si>
    <t>Área de presupuesto</t>
  </si>
  <si>
    <t>Radicados recibidos en Orfeo (Informados y reasignados)</t>
  </si>
  <si>
    <t>Validar por correo electrónico con la Dirección de Planeación, revisar las notificaciones remitidas por Orfeo, revisar las notificaciones remitidas al correo desde el aplicativo PAA por parte de la Dirección de Planeación</t>
  </si>
  <si>
    <t>Remitir el reporte mensual de CDP's por comprometer generado por Bogdata y enviado a las diferentes dependencias, para la revisión de saldos</t>
  </si>
  <si>
    <t xml:space="preserve">Tramitar los pagos de las obligaciones contraídas por la Entidad. </t>
  </si>
  <si>
    <t xml:space="preserve">Administrar los recursos presupuestales, generando CDP, CRP, anulaciones y modificaciones presupuestales que correspondan según, las necesidades de la SCRD. </t>
  </si>
  <si>
    <t>1. Errores o demoras en la expedición del CDP o RP  para trámite de pagos.</t>
  </si>
  <si>
    <t>2. Errores en la elaboración del formato de Certificación de Cumplimiento para trámite de pagos.
3. Duplicidad de radicados de orfeo en los documentos para pagos asignados al Grupo Inteno de Recursos Financieros
4. Errores en los descuentos a aplicar en el pago</t>
  </si>
  <si>
    <t xml:space="preserve">Las áreas no remiten la información necesaria o la remiten sin revisar ni validar.
</t>
  </si>
  <si>
    <t xml:space="preserve">Mensualmente con la radicación de pagos. </t>
  </si>
  <si>
    <t xml:space="preserve">Solicitar el no pago a la Tesorería Distrital por error en la información
Solicitar al área la compensación para el pago o en su defecto devolverla por PAC insuficiente </t>
  </si>
  <si>
    <t>Anular el Certificado y expedirlo de manera correcta de acuerdo con los ajustes requeridos.</t>
  </si>
  <si>
    <t>Profesional de presupuesto</t>
  </si>
  <si>
    <t>De acuerdo con el cronograma dado en el DES-POL-01 Política de Administración de Riesgos</t>
  </si>
  <si>
    <t>10 primeros días de abril, agosto y diciembre de 2022</t>
  </si>
  <si>
    <t xml:space="preserve">Procedimiento  RECONOCIMIENTO Y REVELACIÓN DE LAS  TRANSACCIONES CONTABLES </t>
  </si>
  <si>
    <t>Firma:   Electrónica</t>
  </si>
  <si>
    <t>Posibilidad de afectación reputacional por la  elaboración de certificados presupuestales con datos incongruentes e información financiera imprecisa debido a la falta de oportunidad por parte de las diferentes dependencias de la entidad, en la solicitud de liberación de saldos de CDP, en la información de las actas de liquidación con saldos por liberar o por recibir solicitudes de nuevos CDP sin haber surtido los respecctivos trámites para liberación de recursos.</t>
  </si>
  <si>
    <t>Profesional de pago</t>
  </si>
  <si>
    <t>El(La) Contador(a) de la Entidad, realizará una actualización de la tabla de liquidación de retenciones que se debe aplicar para los contratista, y del formato de categoría cedular, de acuerdo con la normatividad vigente.</t>
  </si>
  <si>
    <t>El profesional de presupuesto valida en el evento o cuando se presente la solicitud, con el profesional de planeacion, que la informacion se haya registrado en debida forma de acuerdo al Plan Anual de Adquisiciones y el Plan de Cuentas Presupuestales.</t>
  </si>
  <si>
    <t>El profesional de presupuesto envia mensulmente informes para que las areas verifiquen y validen los saldos presupuestales que se mantienen sin movimiento (CDP, Reservas, Pasivos o saldos disponibles en el presupuesto), de conformidad con los reportes que arroja el aplicativo de Bogdata.</t>
  </si>
  <si>
    <t>Aplicativo</t>
  </si>
  <si>
    <t xml:space="preserve">Anulacion y Creacion del nuevo certificado. </t>
  </si>
  <si>
    <t>Elaborar oficio del Ordenador del Gasto a la Tesorera.</t>
  </si>
  <si>
    <t>Informar a las áreas sobre los formatos para compensación de PAC</t>
  </si>
  <si>
    <t>Enero 1 a 31 diciembre de 2022.</t>
  </si>
  <si>
    <t>Listados de asistencia.</t>
  </si>
  <si>
    <t>Observaciones</t>
  </si>
  <si>
    <t>Posibilidad de afectación económica y reputacional por errores en la información o demoras en: la expedición del CDP o RP, debido a que las áreas remiten la información incompleta, sin revisar o validar.</t>
  </si>
  <si>
    <t>Posibilidad de afectación económica y reputacional por errores en la información o demoras en la elaboración del formato de certificado de cumplimiento, por duplicidad de radicado en ORFEO y la información para gestionar las cuentas, debido a que las áreas remiten la información incompleta, sin revisar o validar.</t>
  </si>
  <si>
    <t xml:space="preserve">Validando la información del presupuesto asignado en montos y rubros, el Plan Anual de Adquisiciones y el requerimiento oficial. </t>
  </si>
  <si>
    <t>Aplicativo ORFEO, donde se puede verificar la trazabilidad del radicado y la gestión realizada.</t>
  </si>
  <si>
    <t>área de presupuesto</t>
  </si>
  <si>
    <t xml:space="preserve">área de pagos </t>
  </si>
  <si>
    <t>Posibilidad de incurrir en el no pago a tiempo de obligaciones,  la duplicidad de pagos o mayores valores pagados, o errores en los pagos.</t>
  </si>
  <si>
    <t xml:space="preserve">Revisando  la información contenida en el certificado de cumplimiento  y el PAC, revisando los trámites realizados contra los reportes generados por las transacciones TR_0062 y ZTR_0048 generados desde el aplicativo BogData </t>
  </si>
  <si>
    <t xml:space="preserve">El profesional de pagos, realizará revisión uno a uno de los certificados de cumplimiento  y/o memorando de autorización  para trámite de pago, cada vez que se tramita un pago , verificando el correcto diligenciamiento del mismo  de acuerdo con la descripción de la actividad 3 del procedimiento TRAMITES PARA PAGOS y con el formato de PROGRAMACION MENSUALIZADA DE PAC, reportado por las áreas. </t>
  </si>
  <si>
    <t>Identificar plazos para la presentación de información financiera.</t>
  </si>
  <si>
    <t>Falta de reporte de información o con datos inexactos que genere inconsistencias en la información contable.</t>
  </si>
  <si>
    <t>Incumplimiento en el Cronograma anual de reporte de información al área responsable del proceso contable.</t>
  </si>
  <si>
    <t>Posibilidad de afectación reputacional por falta de reporte de información o con datos inexactos debido al incumplimiento en el cronograma anual de reporte de información al área responsable del proceso contable.</t>
  </si>
  <si>
    <t>Los profesionales de contabilidad mensualmente realizan la validación de la información remitida por las áreas, de acuerdo con el Cronograma de reporte de información al área responsable del proceso contable.</t>
  </si>
  <si>
    <t>Profesionales de Contabilidad</t>
  </si>
  <si>
    <t>Validar la información contable a registrar</t>
  </si>
  <si>
    <t xml:space="preserve">Verificando el cumplimiento del cronograma y la consistencia de los datos del reporte informado. </t>
  </si>
  <si>
    <t>Correos electrónicos y expedientes de ORFEO.</t>
  </si>
  <si>
    <t>Reportar la última información registrada y validada en los estados financieros y se ajustará la información en el siguiente período.</t>
  </si>
  <si>
    <t>Validar las diferencias y ajustar o solicitar justificación de las mismas</t>
  </si>
  <si>
    <t>Enviar comunicación a las áreas que incumplieron con la remisión y exactitud de la información.</t>
  </si>
  <si>
    <t>Enero 1 a 30 Noviembre de 2022.</t>
  </si>
  <si>
    <t>Sistema de Gestión Documental ORFEO y correos electrónicos</t>
  </si>
  <si>
    <t xml:space="preserve">Elaborar y presentar información financiera para los diferentes usuarios (internos y externos). </t>
  </si>
  <si>
    <t>Los profesionales de contabilidad semestralmente sensibilizarán a las áreas sobre la importancia de enviar información oportuna y de calidad al área contable.</t>
  </si>
  <si>
    <t>semestralmente</t>
  </si>
  <si>
    <t>Comunicar los aspectos relevantes que afectan la información contable.</t>
  </si>
  <si>
    <t>Utilizando los canales de comunicación de la SCRD y programando reuniones (presenciales o virtuales).</t>
  </si>
  <si>
    <t>Los profesionales de contabilidad realizarán una nueva jornada de sensibilización para las áreas que no asistieron a la sesión programada.</t>
  </si>
  <si>
    <t>Correos electrónicos, material de socialización  y otros medios de comunicación interna.</t>
  </si>
  <si>
    <t xml:space="preserve">Se actualiza el mapa de riesgos del proceso de Gestión Financiera de acuerdo con el mapa de procesos v9  y las directrices de la política de administración del riesgo y formatos establecidos para tal fin, se establecieron 4 riesgos en el mapa con su respectivo plan de acción.  </t>
  </si>
  <si>
    <t>Nombre: 
William cifuentes Peralta</t>
  </si>
  <si>
    <t>Cargo:  Contratista  Grupo Interno de Trabajo de Gestión Financiera.</t>
  </si>
  <si>
    <t>Nombre:  Didier Ricardo Orduz Martínez</t>
  </si>
  <si>
    <t>Cargo: Coordinador Grupo Interno de Trabajo de Gestión Financiera.</t>
  </si>
  <si>
    <r>
      <t xml:space="preserve">1. IDENTIFICACIÓN DEL RIESGO </t>
    </r>
    <r>
      <rPr>
        <b/>
        <sz val="8"/>
        <rFont val="Arial"/>
        <family val="2"/>
      </rPr>
      <t>(informaciòn analizada previamente en el DES-MN-02-FR-01 Análisis de Identificación de riesgos de gestión)</t>
    </r>
  </si>
  <si>
    <r>
      <t xml:space="preserve">B. Proceso
</t>
    </r>
    <r>
      <rPr>
        <sz val="9"/>
        <rFont val="Arial"/>
        <family val="2"/>
      </rPr>
      <t>(Seleccionar)</t>
    </r>
  </si>
  <si>
    <r>
      <t xml:space="preserve">C. Objetivo Estratégico
</t>
    </r>
    <r>
      <rPr>
        <sz val="9"/>
        <rFont val="Arial"/>
        <family val="2"/>
      </rPr>
      <t>(Seleccionar)</t>
    </r>
  </si>
  <si>
    <r>
      <t xml:space="preserve">F. Impacto
</t>
    </r>
    <r>
      <rPr>
        <sz val="9"/>
        <rFont val="Arial"/>
        <family val="2"/>
      </rPr>
      <t>(Seleccionar)</t>
    </r>
  </si>
  <si>
    <r>
      <t xml:space="preserve">I. Descripción del Riesgo
</t>
    </r>
    <r>
      <rPr>
        <b/>
        <sz val="7"/>
        <rFont val="Arial"/>
        <family val="2"/>
      </rPr>
      <t>(Posibilidad de)</t>
    </r>
  </si>
  <si>
    <r>
      <t xml:space="preserve">J. Factor de Riesgo
</t>
    </r>
    <r>
      <rPr>
        <sz val="9"/>
        <rFont val="Arial"/>
        <family val="2"/>
      </rPr>
      <t>(Seleccionar)</t>
    </r>
  </si>
  <si>
    <r>
      <t xml:space="preserve">K. Clasificación del Riesgo
</t>
    </r>
    <r>
      <rPr>
        <sz val="9"/>
        <rFont val="Arial"/>
        <family val="2"/>
      </rPr>
      <t>(Seleccionar)</t>
    </r>
  </si>
  <si>
    <r>
      <t xml:space="preserve">D. Criterios de Impacto
</t>
    </r>
    <r>
      <rPr>
        <sz val="9"/>
        <rFont val="Arial"/>
        <family val="2"/>
      </rPr>
      <t>(Seleccionar)</t>
    </r>
  </si>
  <si>
    <r>
      <rPr>
        <b/>
        <sz val="9"/>
        <rFont val="Arial"/>
        <family val="2"/>
      </rPr>
      <t>El profesional de presupuesto</t>
    </r>
    <r>
      <rPr>
        <sz val="9"/>
        <rFont val="Arial"/>
        <family val="2"/>
      </rPr>
      <t xml:space="preserve"> verifica en la solicitud del Certificado Presupuestal </t>
    </r>
    <r>
      <rPr>
        <b/>
        <sz val="9"/>
        <rFont val="Arial"/>
        <family val="2"/>
      </rPr>
      <t>cuando se recibe,</t>
    </r>
    <r>
      <rPr>
        <sz val="9"/>
        <rFont val="Arial"/>
        <family val="2"/>
      </rPr>
      <t xml:space="preserve"> que los rubros a afectar, fondos, beneficiarios y los montos coicidan con lo solicitado del ordenador de gasto, mediante aplicativo del Plan Anual de Adquisiciones y el plan de cuentas oficial.</t>
    </r>
    <r>
      <rPr>
        <b/>
        <sz val="10"/>
        <color theme="1"/>
        <rFont val="Arial"/>
        <family val="2"/>
      </rPr>
      <t/>
    </r>
  </si>
  <si>
    <t>Se realizaron los siguientes ajustes en el mapa de riesgos:
1. separar el riesgo 1 en dos, por cuanto la primer parte de este riesgo “…por errores en la información o demoras en: la expedición del CDP o RP… ” corresponde al tema netamente presupuestal, mientras que la segunda parte “…en la elaboración del formato de certificado de cumplimiento, por duplicidad de radicado en ORFEO y la información para gestionar las cuentas…” es de la parte de pagos.
2. con respecto al riesgo 3:  
2.1. El Control “Los profesionales de contabilidad realizan las conciliaciones de los registros contables vrs la información remitida por las áreas, de acuerdo con en el Plan operativo de sostenibilidad contable” se ajusta a “Los profesionales de contabilidad mensualmente realizan la validación de la información remitida por las áreas, de acuerdo con el Cronograma de reporte de información al área responsable del proceso contable.”
2.2. El Control “El(La) Contador(a), realizará jornadas periódicas de capacitación y socialización de conformidad con el plan de capacitación que se elabore para la socialización de procesos y normatividad vigente.”, cambia a “Los profesionales de contabilidad semestralmente sensibilizarán a las áreas sobre la importancia de enviar información oportuna y de calidad al área contable.”
ORFEO Radicado no. 20227200268633</t>
  </si>
  <si>
    <t>Nombre: 
Alejandra Trujillo Diaz</t>
  </si>
  <si>
    <t>Cargo:   
Contratista OAP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</si>
</sst>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9"/>
      <color theme="1"/>
      <name val="Arial"/>
      <family val="2"/>
    </font>
    <font>
      <sz val="11"/>
      <name val="Calibri"/>
      <family val="2"/>
      <scheme val="minor"/>
    </font>
    <font>
      <b/>
      <sz val="11"/>
      <color rgb="FF000000"/>
      <name val="Calibri"/>
      <family val="2"/>
      <scheme val="minor"/>
    </font>
    <font>
      <sz val="11"/>
      <color rgb="FF000000"/>
      <name val="Calibri"/>
      <family val="2"/>
      <scheme val="minor"/>
    </font>
    <font>
      <sz val="11"/>
      <color rgb="FFFFFFFF"/>
      <name val="Calibri"/>
      <family val="2"/>
      <scheme val="minor"/>
    </font>
    <font>
      <b/>
      <sz val="14"/>
      <color rgb="FF000000"/>
      <name val="Arial Narrow"/>
      <family val="2"/>
    </font>
    <font>
      <b/>
      <sz val="12"/>
      <color rgb="FF000000"/>
      <name val="Arial Narrow"/>
      <family val="2"/>
    </font>
    <font>
      <sz val="12"/>
      <color rgb="FF000000"/>
      <name val="Arial Narrow"/>
      <family val="2"/>
    </font>
    <font>
      <b/>
      <sz val="12"/>
      <color theme="9" tint="-0.249977111117893"/>
      <name val="Arial Narrow"/>
      <family val="2"/>
    </font>
    <font>
      <b/>
      <sz val="12"/>
      <name val="Arial Narrow"/>
      <family val="2"/>
    </font>
    <font>
      <sz val="12"/>
      <color theme="1"/>
      <name val="Arial Narrow"/>
      <family val="2"/>
    </font>
    <font>
      <sz val="11"/>
      <color theme="1"/>
      <name val="Calibri"/>
      <family val="2"/>
      <scheme val="minor"/>
    </font>
    <font>
      <b/>
      <sz val="11"/>
      <color theme="0"/>
      <name val="Calibri"/>
      <family val="2"/>
      <scheme val="minor"/>
    </font>
    <font>
      <sz val="11"/>
      <color rgb="FF000000"/>
      <name val="Calibri"/>
      <family val="2"/>
      <scheme val="minor"/>
    </font>
    <font>
      <b/>
      <sz val="20"/>
      <color theme="1"/>
      <name val="Calibri"/>
      <family val="2"/>
      <scheme val="minor"/>
    </font>
    <font>
      <sz val="8"/>
      <color theme="1"/>
      <name val="Arial"/>
      <family val="2"/>
    </font>
    <font>
      <sz val="11"/>
      <color theme="1"/>
      <name val="Arial"/>
      <family val="2"/>
    </font>
    <font>
      <b/>
      <sz val="9"/>
      <color theme="1"/>
      <name val="Arial"/>
      <family val="2"/>
    </font>
    <font>
      <b/>
      <sz val="11"/>
      <color theme="0"/>
      <name val="Arial"/>
      <family val="2"/>
    </font>
    <font>
      <b/>
      <sz val="12"/>
      <color theme="1"/>
      <name val="Arial"/>
      <family val="2"/>
    </font>
    <font>
      <b/>
      <sz val="12"/>
      <color theme="0"/>
      <name val="Arial"/>
      <family val="2"/>
    </font>
    <font>
      <sz val="9"/>
      <color indexed="81"/>
      <name val="Tahoma"/>
      <family val="2"/>
    </font>
    <font>
      <sz val="9"/>
      <name val="Arial"/>
      <family val="2"/>
    </font>
    <font>
      <b/>
      <sz val="12"/>
      <color theme="1"/>
      <name val="Calibri"/>
      <family val="2"/>
      <scheme val="minor"/>
    </font>
    <font>
      <b/>
      <u/>
      <sz val="11"/>
      <color theme="1"/>
      <name val="Calibri"/>
      <family val="2"/>
      <scheme val="minor"/>
    </font>
    <font>
      <sz val="11"/>
      <color theme="1"/>
      <name val="Calibri"/>
      <family val="2"/>
      <scheme val="minor"/>
    </font>
    <font>
      <sz val="11"/>
      <name val="Calibri"/>
      <family val="2"/>
    </font>
    <font>
      <b/>
      <sz val="10"/>
      <color theme="1"/>
      <name val="Arial"/>
      <family val="2"/>
    </font>
    <font>
      <b/>
      <sz val="11"/>
      <name val="Arial"/>
      <family val="2"/>
    </font>
    <font>
      <b/>
      <sz val="12"/>
      <name val="Arial"/>
      <family val="2"/>
    </font>
    <font>
      <b/>
      <sz val="8"/>
      <name val="Arial"/>
      <family val="2"/>
    </font>
    <font>
      <b/>
      <sz val="9"/>
      <name val="Arial"/>
      <family val="2"/>
    </font>
    <font>
      <b/>
      <sz val="12"/>
      <name val="Calibri"/>
      <family val="2"/>
      <scheme val="minor"/>
    </font>
    <font>
      <b/>
      <sz val="7"/>
      <name val="Arial"/>
      <family val="2"/>
    </font>
    <font>
      <b/>
      <sz val="10"/>
      <name val="Calibri"/>
      <family val="2"/>
    </font>
    <font>
      <sz val="10"/>
      <name val="Calibri"/>
      <family val="2"/>
    </font>
    <font>
      <b/>
      <sz val="10"/>
      <name val="Arial"/>
      <family val="2"/>
    </font>
    <font>
      <sz val="11"/>
      <name val="Arial"/>
      <family val="2"/>
    </font>
    <font>
      <b/>
      <sz val="11"/>
      <name val="Calibri"/>
      <family val="2"/>
      <scheme val="minor"/>
    </font>
  </fonts>
  <fills count="25">
    <fill>
      <patternFill patternType="none"/>
    </fill>
    <fill>
      <patternFill patternType="gray125"/>
    </fill>
    <fill>
      <patternFill patternType="solid">
        <fgColor theme="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0"/>
        <bgColor indexed="64"/>
      </patternFill>
    </fill>
    <fill>
      <patternFill patternType="solid">
        <fgColor rgb="FFFFC000"/>
        <bgColor indexed="64"/>
      </patternFill>
    </fill>
    <fill>
      <patternFill patternType="solid">
        <fgColor rgb="FFFF0000"/>
        <bgColor indexed="64"/>
      </patternFill>
    </fill>
    <fill>
      <patternFill patternType="solid">
        <fgColor rgb="FFFFFF00"/>
        <bgColor indexed="64"/>
      </patternFill>
    </fill>
    <fill>
      <patternFill patternType="solid">
        <fgColor theme="5"/>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FF66"/>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CC99FF"/>
        <bgColor indexed="64"/>
      </patternFill>
    </fill>
    <fill>
      <patternFill patternType="solid">
        <fgColor rgb="FF9966FF"/>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2"/>
        <bgColor indexed="64"/>
      </patternFill>
    </fill>
    <fill>
      <patternFill patternType="solid">
        <fgColor theme="9" tint="0.59999389629810485"/>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right/>
      <top style="thin">
        <color theme="4"/>
      </top>
      <bottom/>
      <diagonal/>
    </border>
    <border>
      <left/>
      <right/>
      <top/>
      <bottom style="thick">
        <color theme="0"/>
      </bottom>
      <diagonal/>
    </border>
    <border>
      <left/>
      <right/>
      <top style="thin">
        <color theme="0"/>
      </top>
      <bottom style="thin">
        <color theme="0"/>
      </bottom>
      <diagonal/>
    </border>
    <border>
      <left style="thin">
        <color indexed="64"/>
      </left>
      <right style="thin">
        <color indexed="64"/>
      </right>
      <top/>
      <bottom style="thin">
        <color indexed="64"/>
      </bottom>
      <diagonal/>
    </border>
    <border>
      <left style="dotted">
        <color rgb="FFF79646"/>
      </left>
      <right style="dotted">
        <color rgb="FFF79646"/>
      </right>
      <top/>
      <bottom style="dotted">
        <color rgb="FFF79646"/>
      </bottom>
      <diagonal/>
    </border>
    <border>
      <left style="dotted">
        <color rgb="FFF79646"/>
      </left>
      <right style="dotted">
        <color rgb="FFF79646"/>
      </right>
      <top style="dotted">
        <color rgb="FFF79646"/>
      </top>
      <bottom style="dotted">
        <color rgb="FFF79646"/>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dotted">
        <color rgb="FFF79646"/>
      </right>
      <top/>
      <bottom style="dotted">
        <color rgb="FFF79646"/>
      </bottom>
      <diagonal/>
    </border>
    <border>
      <left style="medium">
        <color indexed="64"/>
      </left>
      <right style="dotted">
        <color rgb="FFF79646"/>
      </right>
      <top style="dotted">
        <color rgb="FFF79646"/>
      </top>
      <bottom style="dotted">
        <color rgb="FFF79646"/>
      </bottom>
      <diagonal/>
    </border>
    <border>
      <left style="medium">
        <color indexed="64"/>
      </left>
      <right style="dotted">
        <color rgb="FFF79646"/>
      </right>
      <top style="dotted">
        <color rgb="FFF79646"/>
      </top>
      <bottom style="medium">
        <color indexed="64"/>
      </bottom>
      <diagonal/>
    </border>
    <border>
      <left style="dotted">
        <color rgb="FFF79646"/>
      </left>
      <right style="dotted">
        <color rgb="FFF79646"/>
      </right>
      <top style="dotted">
        <color rgb="FFF79646"/>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theme="4"/>
      </right>
      <top style="thin">
        <color theme="4"/>
      </top>
      <bottom/>
      <diagonal/>
    </border>
    <border>
      <left/>
      <right style="thin">
        <color theme="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style="thin">
        <color indexed="64"/>
      </left>
      <right style="medium">
        <color indexed="64"/>
      </right>
      <top style="medium">
        <color indexed="64"/>
      </top>
      <bottom/>
      <diagonal/>
    </border>
    <border>
      <left/>
      <right style="thin">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s>
  <cellStyleXfs count="3">
    <xf numFmtId="0" fontId="0" fillId="0" borderId="0"/>
    <xf numFmtId="9" fontId="1" fillId="0" borderId="0" applyFont="0" applyFill="0" applyBorder="0" applyAlignment="0" applyProtection="0"/>
    <xf numFmtId="0" fontId="4" fillId="2" borderId="0" applyNumberFormat="0" applyBorder="0" applyAlignment="0" applyProtection="0"/>
  </cellStyleXfs>
  <cellXfs count="551">
    <xf numFmtId="0" fontId="0" fillId="0" borderId="0" xfId="0"/>
    <xf numFmtId="0" fontId="2" fillId="3" borderId="0" xfId="0" applyFont="1" applyFill="1"/>
    <xf numFmtId="0" fontId="3" fillId="0" borderId="0" xfId="0" applyFont="1"/>
    <xf numFmtId="0" fontId="0" fillId="0" borderId="2" xfId="0" applyBorder="1"/>
    <xf numFmtId="0" fontId="6" fillId="6" borderId="0" xfId="0" applyFont="1" applyFill="1" applyAlignment="1">
      <alignment vertical="center"/>
    </xf>
    <xf numFmtId="0" fontId="2" fillId="3" borderId="3" xfId="0" applyFont="1" applyFill="1" applyBorder="1"/>
    <xf numFmtId="0" fontId="0" fillId="4" borderId="4" xfId="0" applyFill="1" applyBorder="1"/>
    <xf numFmtId="0" fontId="0" fillId="5" borderId="4" xfId="0" applyFill="1" applyBorder="1"/>
    <xf numFmtId="0" fontId="0" fillId="0" borderId="1" xfId="0" applyBorder="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8" borderId="0" xfId="0" applyFont="1" applyFill="1" applyAlignment="1">
      <alignment horizontal="center" vertical="center"/>
    </xf>
    <xf numFmtId="0" fontId="3" fillId="10" borderId="0" xfId="0" applyFont="1" applyFill="1" applyAlignment="1">
      <alignment horizontal="center" vertical="center"/>
    </xf>
    <xf numFmtId="0" fontId="3" fillId="9" borderId="0" xfId="0" applyFont="1" applyFill="1" applyAlignment="1">
      <alignment horizontal="center" vertical="center"/>
    </xf>
    <xf numFmtId="0" fontId="3" fillId="11" borderId="0" xfId="0" applyFont="1" applyFill="1" applyAlignment="1">
      <alignment horizontal="center" vertical="center"/>
    </xf>
    <xf numFmtId="0" fontId="8" fillId="11" borderId="6" xfId="0" applyFont="1" applyFill="1" applyBorder="1" applyAlignment="1">
      <alignment horizontal="center" vertical="center" wrapText="1" readingOrder="1"/>
    </xf>
    <xf numFmtId="0" fontId="8" fillId="13" borderId="7" xfId="0" applyFont="1" applyFill="1" applyBorder="1" applyAlignment="1">
      <alignment horizontal="center" vertical="center" wrapText="1" readingOrder="1"/>
    </xf>
    <xf numFmtId="0" fontId="8" fillId="14" borderId="7" xfId="0" applyFont="1" applyFill="1" applyBorder="1" applyAlignment="1">
      <alignment horizontal="center" vertical="center" wrapText="1" readingOrder="1"/>
    </xf>
    <xf numFmtId="0" fontId="8" fillId="7" borderId="7" xfId="0" applyFont="1" applyFill="1" applyBorder="1" applyAlignment="1">
      <alignment horizontal="center" vertical="center" wrapText="1" readingOrder="1"/>
    </xf>
    <xf numFmtId="0" fontId="9" fillId="8" borderId="7" xfId="0" applyFont="1" applyFill="1" applyBorder="1" applyAlignment="1">
      <alignment horizontal="center" vertical="center" wrapText="1" readingOrder="1"/>
    </xf>
    <xf numFmtId="0" fontId="7" fillId="12" borderId="1" xfId="0" applyFont="1" applyFill="1" applyBorder="1" applyAlignment="1">
      <alignment horizontal="center" vertical="center" wrapText="1" readingOrder="1"/>
    </xf>
    <xf numFmtId="9" fontId="8" fillId="0" borderId="1" xfId="0" applyNumberFormat="1" applyFont="1" applyBorder="1" applyAlignment="1">
      <alignment horizontal="center" vertical="center" wrapText="1" readingOrder="1"/>
    </xf>
    <xf numFmtId="9" fontId="0" fillId="0" borderId="0" xfId="0" applyNumberFormat="1"/>
    <xf numFmtId="0" fontId="7" fillId="12" borderId="11" xfId="0" applyFont="1" applyFill="1" applyBorder="1" applyAlignment="1">
      <alignment horizontal="center" vertical="center" wrapText="1" readingOrder="1"/>
    </xf>
    <xf numFmtId="0" fontId="7" fillId="12" borderId="0" xfId="0" applyFont="1" applyFill="1" applyAlignment="1">
      <alignment horizontal="center" vertical="center" wrapText="1" readingOrder="1"/>
    </xf>
    <xf numFmtId="0" fontId="7" fillId="12" borderId="12" xfId="0" applyFont="1" applyFill="1" applyBorder="1" applyAlignment="1">
      <alignment horizontal="center" vertical="center" wrapText="1" readingOrder="1"/>
    </xf>
    <xf numFmtId="0" fontId="8" fillId="0" borderId="13" xfId="0" applyFont="1" applyBorder="1" applyAlignment="1">
      <alignment horizontal="center" vertical="center" wrapText="1" readingOrder="1"/>
    </xf>
    <xf numFmtId="0" fontId="8" fillId="0" borderId="14" xfId="0" applyFont="1" applyBorder="1" applyAlignment="1">
      <alignment horizontal="center" vertical="center" wrapText="1" readingOrder="1"/>
    </xf>
    <xf numFmtId="0" fontId="8" fillId="0" borderId="13" xfId="0" applyFont="1" applyBorder="1" applyAlignment="1">
      <alignment horizontal="justify" vertical="center" wrapText="1" readingOrder="1"/>
    </xf>
    <xf numFmtId="0" fontId="8" fillId="0" borderId="14" xfId="0" applyFont="1" applyBorder="1" applyAlignment="1">
      <alignment horizontal="justify" vertical="center" wrapText="1" readingOrder="1"/>
    </xf>
    <xf numFmtId="0" fontId="8" fillId="0" borderId="15" xfId="0" applyFont="1" applyBorder="1" applyAlignment="1">
      <alignment horizontal="justify" vertical="center" wrapText="1" readingOrder="1"/>
    </xf>
    <xf numFmtId="0" fontId="9" fillId="8" borderId="16" xfId="0" applyFont="1" applyFill="1" applyBorder="1" applyAlignment="1">
      <alignment horizontal="center" vertical="center" wrapText="1" readingOrder="1"/>
    </xf>
    <xf numFmtId="0" fontId="7" fillId="12" borderId="18" xfId="0" applyFont="1" applyFill="1" applyBorder="1" applyAlignment="1">
      <alignment horizontal="center" vertical="center" wrapText="1" readingOrder="1"/>
    </xf>
    <xf numFmtId="9" fontId="8" fillId="0" borderId="21" xfId="0" applyNumberFormat="1" applyFont="1" applyBorder="1" applyAlignment="1">
      <alignment horizontal="center" vertical="center" wrapText="1" readingOrder="1"/>
    </xf>
    <xf numFmtId="9" fontId="0" fillId="0" borderId="12" xfId="0" applyNumberFormat="1" applyBorder="1" applyAlignment="1">
      <alignment horizontal="center"/>
    </xf>
    <xf numFmtId="0" fontId="0" fillId="0" borderId="12" xfId="0" applyBorder="1" applyAlignment="1">
      <alignment horizontal="center"/>
    </xf>
    <xf numFmtId="9" fontId="0" fillId="0" borderId="17" xfId="0" applyNumberFormat="1" applyBorder="1" applyAlignment="1">
      <alignment horizontal="center"/>
    </xf>
    <xf numFmtId="9" fontId="0" fillId="0" borderId="1" xfId="1" applyFont="1" applyBorder="1" applyAlignment="1">
      <alignment horizontal="center" vertical="center"/>
    </xf>
    <xf numFmtId="0" fontId="8" fillId="0" borderId="0" xfId="0" applyFont="1" applyAlignment="1">
      <alignment horizontal="center" vertical="center" wrapText="1" readingOrder="1"/>
    </xf>
    <xf numFmtId="0" fontId="7" fillId="12" borderId="19" xfId="0" applyFont="1" applyFill="1" applyBorder="1" applyAlignment="1">
      <alignment horizontal="center" vertical="center" wrapText="1" readingOrder="1"/>
    </xf>
    <xf numFmtId="0" fontId="8" fillId="0" borderId="19" xfId="0" applyFont="1" applyBorder="1" applyAlignment="1">
      <alignment horizontal="justify" vertical="center" wrapText="1" readingOrder="1"/>
    </xf>
    <xf numFmtId="0" fontId="8" fillId="11" borderId="18" xfId="0" applyFont="1" applyFill="1" applyBorder="1" applyAlignment="1">
      <alignment horizontal="center" vertical="center" wrapText="1" readingOrder="1"/>
    </xf>
    <xf numFmtId="0" fontId="8" fillId="13" borderId="18" xfId="0" applyFont="1" applyFill="1" applyBorder="1" applyAlignment="1">
      <alignment horizontal="center" vertical="center" wrapText="1" readingOrder="1"/>
    </xf>
    <xf numFmtId="0" fontId="8" fillId="14" borderId="18" xfId="0" applyFont="1" applyFill="1" applyBorder="1" applyAlignment="1">
      <alignment horizontal="center" vertical="center" wrapText="1" readingOrder="1"/>
    </xf>
    <xf numFmtId="0" fontId="8" fillId="7" borderId="18" xfId="0" applyFont="1" applyFill="1" applyBorder="1" applyAlignment="1">
      <alignment horizontal="center" vertical="center" wrapText="1" readingOrder="1"/>
    </xf>
    <xf numFmtId="0" fontId="8" fillId="0" borderId="20" xfId="0" applyFont="1" applyBorder="1" applyAlignment="1">
      <alignment horizontal="justify" vertical="center" wrapText="1" readingOrder="1"/>
    </xf>
    <xf numFmtId="0" fontId="0" fillId="0" borderId="21" xfId="0" applyBorder="1" applyAlignment="1">
      <alignment horizontal="center" vertical="center"/>
    </xf>
    <xf numFmtId="0" fontId="6" fillId="8" borderId="22" xfId="0" applyFont="1" applyFill="1" applyBorder="1" applyAlignment="1">
      <alignment horizontal="center" vertical="center" wrapText="1" readingOrder="1"/>
    </xf>
    <xf numFmtId="9" fontId="0" fillId="0" borderId="1" xfId="0" applyNumberFormat="1" applyBorder="1" applyAlignment="1">
      <alignment horizontal="center" vertical="center"/>
    </xf>
    <xf numFmtId="0" fontId="0" fillId="0" borderId="1" xfId="0" applyBorder="1" applyAlignment="1">
      <alignment horizontal="left" vertical="center"/>
    </xf>
    <xf numFmtId="9" fontId="0" fillId="0" borderId="1" xfId="0" applyNumberFormat="1" applyBorder="1" applyAlignment="1">
      <alignment horizontal="center" vertical="center" readingOrder="1"/>
    </xf>
    <xf numFmtId="0" fontId="5" fillId="0" borderId="1" xfId="0" applyFont="1" applyBorder="1" applyAlignment="1">
      <alignment vertical="center" wrapText="1"/>
    </xf>
    <xf numFmtId="0" fontId="3" fillId="0" borderId="1" xfId="0" applyFont="1" applyBorder="1" applyAlignment="1">
      <alignment vertical="center"/>
    </xf>
    <xf numFmtId="0" fontId="11" fillId="16" borderId="31" xfId="0" applyFont="1" applyFill="1" applyBorder="1" applyAlignment="1">
      <alignment horizontal="center" vertical="center" wrapText="1" readingOrder="1"/>
    </xf>
    <xf numFmtId="0" fontId="12" fillId="6" borderId="5" xfId="0" applyFont="1" applyFill="1" applyBorder="1" applyAlignment="1">
      <alignment horizontal="justify" vertical="center" wrapText="1" readingOrder="1"/>
    </xf>
    <xf numFmtId="9" fontId="11" fillId="6" borderId="33" xfId="0" applyNumberFormat="1" applyFont="1" applyFill="1" applyBorder="1" applyAlignment="1">
      <alignment horizontal="center" vertical="center" wrapText="1" readingOrder="1"/>
    </xf>
    <xf numFmtId="0" fontId="12" fillId="6" borderId="1" xfId="0" applyFont="1" applyFill="1" applyBorder="1" applyAlignment="1">
      <alignment horizontal="justify" vertical="center" wrapText="1" readingOrder="1"/>
    </xf>
    <xf numFmtId="9" fontId="11" fillId="6" borderId="18" xfId="0" applyNumberFormat="1" applyFont="1" applyFill="1" applyBorder="1" applyAlignment="1">
      <alignment horizontal="center" vertical="center" wrapText="1" readingOrder="1"/>
    </xf>
    <xf numFmtId="0" fontId="12" fillId="6" borderId="18" xfId="0" applyFont="1" applyFill="1" applyBorder="1" applyAlignment="1">
      <alignment horizontal="center" vertical="center" wrapText="1" readingOrder="1"/>
    </xf>
    <xf numFmtId="0" fontId="12" fillId="6" borderId="21" xfId="0" applyFont="1" applyFill="1" applyBorder="1" applyAlignment="1">
      <alignment horizontal="justify" vertical="center" wrapText="1" readingOrder="1"/>
    </xf>
    <xf numFmtId="0" fontId="12" fillId="6" borderId="22" xfId="0" applyFont="1" applyFill="1" applyBorder="1" applyAlignment="1">
      <alignment horizontal="center" vertical="center" wrapText="1" readingOrder="1"/>
    </xf>
    <xf numFmtId="2" fontId="0" fillId="0" borderId="0" xfId="0" applyNumberFormat="1"/>
    <xf numFmtId="0" fontId="0" fillId="0" borderId="0" xfId="0" applyAlignment="1">
      <alignment horizontal="center" vertical="center"/>
    </xf>
    <xf numFmtId="0" fontId="12" fillId="6" borderId="19" xfId="0" applyFont="1" applyFill="1" applyBorder="1" applyAlignment="1">
      <alignment horizontal="center" vertical="center" wrapText="1" readingOrder="1"/>
    </xf>
    <xf numFmtId="0" fontId="12" fillId="6" borderId="20" xfId="0" applyFont="1" applyFill="1" applyBorder="1" applyAlignment="1">
      <alignment horizontal="center" vertical="center" wrapText="1" readingOrder="1"/>
    </xf>
    <xf numFmtId="0" fontId="0" fillId="0" borderId="18" xfId="0" applyBorder="1" applyAlignment="1">
      <alignment horizontal="center"/>
    </xf>
    <xf numFmtId="0" fontId="0" fillId="0" borderId="22" xfId="0" applyBorder="1" applyAlignment="1">
      <alignment horizontal="center"/>
    </xf>
    <xf numFmtId="0" fontId="16" fillId="0" borderId="36" xfId="0" applyFont="1" applyBorder="1"/>
    <xf numFmtId="0" fontId="16" fillId="0" borderId="37" xfId="0" applyFont="1" applyBorder="1"/>
    <xf numFmtId="0" fontId="17" fillId="3" borderId="0" xfId="0" applyFont="1" applyFill="1"/>
    <xf numFmtId="0" fontId="18" fillId="0" borderId="0" xfId="0" applyFont="1" applyAlignment="1">
      <alignment horizontal="center" vertical="center" wrapText="1" readingOrder="1"/>
    </xf>
    <xf numFmtId="0" fontId="11" fillId="16" borderId="30" xfId="0" applyFont="1" applyFill="1" applyBorder="1" applyAlignment="1">
      <alignment horizontal="center" vertical="center" wrapText="1" readingOrder="1"/>
    </xf>
    <xf numFmtId="0" fontId="11" fillId="6" borderId="5" xfId="0" applyFont="1" applyFill="1" applyBorder="1" applyAlignment="1">
      <alignment horizontal="center" vertical="center" wrapText="1" readingOrder="1"/>
    </xf>
    <xf numFmtId="0" fontId="11" fillId="6" borderId="1" xfId="0" applyFont="1" applyFill="1" applyBorder="1" applyAlignment="1">
      <alignment horizontal="center" vertical="center" wrapText="1" readingOrder="1"/>
    </xf>
    <xf numFmtId="0" fontId="11" fillId="6" borderId="21" xfId="0" applyFont="1" applyFill="1" applyBorder="1" applyAlignment="1">
      <alignment horizontal="center" vertical="center" wrapText="1" readingOrder="1"/>
    </xf>
    <xf numFmtId="0" fontId="8" fillId="0" borderId="0" xfId="0" applyFont="1" applyAlignment="1">
      <alignment horizontal="justify" vertical="center" readingOrder="1"/>
    </xf>
    <xf numFmtId="0" fontId="7" fillId="12" borderId="23" xfId="0" applyFont="1" applyFill="1" applyBorder="1" applyAlignment="1">
      <alignment horizontal="center" vertical="center" wrapText="1" readingOrder="1"/>
    </xf>
    <xf numFmtId="0" fontId="7" fillId="12" borderId="25" xfId="0" applyFont="1" applyFill="1" applyBorder="1" applyAlignment="1">
      <alignment horizontal="center" vertical="center" wrapText="1" readingOrder="1"/>
    </xf>
    <xf numFmtId="0" fontId="16" fillId="0" borderId="0" xfId="0" applyFont="1"/>
    <xf numFmtId="0" fontId="16" fillId="0" borderId="2" xfId="0" applyFont="1" applyBorder="1"/>
    <xf numFmtId="0" fontId="5" fillId="0" borderId="1" xfId="0" applyFont="1" applyBorder="1" applyAlignment="1" applyProtection="1">
      <alignment horizontal="justify" vertical="center"/>
      <protection locked="0"/>
    </xf>
    <xf numFmtId="14" fontId="5" fillId="0" borderId="1" xfId="0" applyNumberFormat="1" applyFont="1" applyBorder="1" applyAlignment="1" applyProtection="1">
      <alignment horizontal="center" vertical="center" wrapText="1"/>
      <protection locked="0"/>
    </xf>
    <xf numFmtId="0" fontId="5" fillId="0" borderId="5" xfId="0" applyFont="1" applyBorder="1" applyAlignment="1" applyProtection="1">
      <alignment horizontal="justify" vertical="center"/>
      <protection locked="0"/>
    </xf>
    <xf numFmtId="14" fontId="5" fillId="0" borderId="5" xfId="0" applyNumberFormat="1" applyFont="1" applyBorder="1" applyAlignment="1" applyProtection="1">
      <alignment horizontal="center" vertical="center" wrapText="1"/>
      <protection locked="0"/>
    </xf>
    <xf numFmtId="0" fontId="5" fillId="0" borderId="24" xfId="0" applyFont="1" applyBorder="1" applyAlignment="1" applyProtection="1">
      <alignment horizontal="justify" vertical="center"/>
      <protection locked="0"/>
    </xf>
    <xf numFmtId="14" fontId="5" fillId="0" borderId="24" xfId="0" applyNumberFormat="1" applyFont="1" applyBorder="1" applyAlignment="1" applyProtection="1">
      <alignment horizontal="center" vertical="center" wrapText="1"/>
      <protection locked="0"/>
    </xf>
    <xf numFmtId="0" fontId="5" fillId="0" borderId="21" xfId="0" applyFont="1" applyBorder="1" applyAlignment="1" applyProtection="1">
      <alignment horizontal="justify" vertical="center"/>
      <protection locked="0"/>
    </xf>
    <xf numFmtId="14" fontId="5" fillId="0" borderId="21" xfId="0" applyNumberFormat="1" applyFont="1" applyBorder="1" applyAlignment="1" applyProtection="1">
      <alignment horizontal="center" vertical="center" wrapText="1"/>
      <protection locked="0"/>
    </xf>
    <xf numFmtId="0" fontId="5" fillId="0" borderId="25"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33" xfId="0" applyFont="1" applyBorder="1" applyAlignment="1" applyProtection="1">
      <alignment horizontal="center" vertical="center"/>
      <protection locked="0"/>
    </xf>
    <xf numFmtId="9" fontId="5" fillId="18" borderId="25" xfId="0" applyNumberFormat="1" applyFont="1" applyFill="1" applyBorder="1" applyAlignment="1" applyProtection="1">
      <alignment horizontal="center" vertical="center" wrapText="1"/>
      <protection hidden="1"/>
    </xf>
    <xf numFmtId="9" fontId="5" fillId="18" borderId="18" xfId="0" applyNumberFormat="1" applyFont="1" applyFill="1" applyBorder="1" applyAlignment="1" applyProtection="1">
      <alignment horizontal="center" vertical="center" wrapText="1"/>
      <protection hidden="1"/>
    </xf>
    <xf numFmtId="9" fontId="5" fillId="18" borderId="22" xfId="0" applyNumberFormat="1" applyFont="1" applyFill="1" applyBorder="1" applyAlignment="1" applyProtection="1">
      <alignment horizontal="center" vertical="center" wrapText="1"/>
      <protection hidden="1"/>
    </xf>
    <xf numFmtId="9" fontId="5" fillId="18" borderId="33" xfId="0" applyNumberFormat="1" applyFont="1" applyFill="1" applyBorder="1" applyAlignment="1" applyProtection="1">
      <alignment horizontal="center" vertical="center" wrapText="1"/>
      <protection hidden="1"/>
    </xf>
    <xf numFmtId="0" fontId="22" fillId="0" borderId="23" xfId="0" applyFont="1" applyBorder="1" applyAlignment="1" applyProtection="1">
      <alignment horizontal="center" vertical="center"/>
      <protection locked="0"/>
    </xf>
    <xf numFmtId="0" fontId="22" fillId="0" borderId="19"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22" fillId="0" borderId="20"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22" fillId="0" borderId="32"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18" borderId="59" xfId="0" applyFont="1" applyFill="1" applyBorder="1" applyAlignment="1" applyProtection="1">
      <alignment horizontal="center" vertical="center"/>
      <protection hidden="1"/>
    </xf>
    <xf numFmtId="164" fontId="5" fillId="18" borderId="24" xfId="1" applyNumberFormat="1" applyFont="1" applyFill="1" applyBorder="1" applyAlignment="1" applyProtection="1">
      <alignment horizontal="center" vertical="center" wrapText="1"/>
      <protection hidden="1"/>
    </xf>
    <xf numFmtId="0" fontId="5" fillId="18" borderId="39" xfId="0" applyFont="1" applyFill="1" applyBorder="1" applyAlignment="1" applyProtection="1">
      <alignment horizontal="center" vertical="center"/>
      <protection hidden="1"/>
    </xf>
    <xf numFmtId="164" fontId="5" fillId="18" borderId="1" xfId="1" applyNumberFormat="1" applyFont="1" applyFill="1" applyBorder="1" applyAlignment="1" applyProtection="1">
      <alignment horizontal="center" vertical="center" wrapText="1"/>
      <protection hidden="1"/>
    </xf>
    <xf numFmtId="0" fontId="5" fillId="18" borderId="63" xfId="0" applyFont="1" applyFill="1" applyBorder="1" applyAlignment="1" applyProtection="1">
      <alignment horizontal="center" vertical="center"/>
      <protection hidden="1"/>
    </xf>
    <xf numFmtId="164" fontId="5" fillId="18" borderId="21" xfId="1" applyNumberFormat="1" applyFont="1" applyFill="1" applyBorder="1" applyAlignment="1" applyProtection="1">
      <alignment horizontal="center" vertical="center" wrapText="1"/>
      <protection hidden="1"/>
    </xf>
    <xf numFmtId="0" fontId="5" fillId="18" borderId="21" xfId="0" applyFont="1" applyFill="1" applyBorder="1" applyAlignment="1" applyProtection="1">
      <alignment horizontal="center" vertical="center"/>
      <protection hidden="1"/>
    </xf>
    <xf numFmtId="164" fontId="5" fillId="18" borderId="5" xfId="1" applyNumberFormat="1" applyFont="1" applyFill="1" applyBorder="1" applyAlignment="1" applyProtection="1">
      <alignment horizontal="center" vertical="center" wrapText="1"/>
      <protection hidden="1"/>
    </xf>
    <xf numFmtId="0" fontId="5" fillId="18" borderId="5" xfId="0" applyFont="1" applyFill="1" applyBorder="1" applyAlignment="1" applyProtection="1">
      <alignment horizontal="center" vertical="center"/>
      <protection hidden="1"/>
    </xf>
    <xf numFmtId="0" fontId="20" fillId="0" borderId="1" xfId="0" applyFont="1" applyBorder="1" applyAlignment="1">
      <alignment vertical="center" wrapText="1"/>
    </xf>
    <xf numFmtId="0" fontId="5" fillId="18" borderId="52" xfId="0" applyFont="1" applyFill="1" applyBorder="1" applyAlignment="1" applyProtection="1">
      <alignment horizontal="center" vertical="center"/>
      <protection hidden="1"/>
    </xf>
    <xf numFmtId="0" fontId="5" fillId="0" borderId="1" xfId="0" applyFont="1" applyBorder="1" applyAlignment="1">
      <alignment horizontal="justify" vertical="center" wrapText="1"/>
    </xf>
    <xf numFmtId="0" fontId="5" fillId="0" borderId="61" xfId="0" applyFont="1" applyBorder="1" applyAlignment="1" applyProtection="1">
      <alignment horizontal="left" vertical="center" wrapText="1"/>
      <protection locked="0"/>
    </xf>
    <xf numFmtId="9" fontId="5" fillId="18" borderId="5" xfId="0" applyNumberFormat="1" applyFont="1" applyFill="1" applyBorder="1" applyAlignment="1" applyProtection="1">
      <alignment horizontal="center" vertical="center" wrapText="1"/>
      <protection hidden="1"/>
    </xf>
    <xf numFmtId="9" fontId="5" fillId="18" borderId="1" xfId="0" applyNumberFormat="1" applyFont="1" applyFill="1" applyBorder="1" applyAlignment="1" applyProtection="1">
      <alignment horizontal="center" vertical="center" wrapText="1"/>
      <protection hidden="1"/>
    </xf>
    <xf numFmtId="0" fontId="5" fillId="0" borderId="5"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32"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0" fontId="5" fillId="18" borderId="5" xfId="0" applyFont="1" applyFill="1" applyBorder="1" applyAlignment="1" applyProtection="1">
      <alignment horizontal="center" vertical="center" wrapText="1"/>
      <protection hidden="1"/>
    </xf>
    <xf numFmtId="9" fontId="5" fillId="18" borderId="24" xfId="0" applyNumberFormat="1" applyFont="1" applyFill="1" applyBorder="1" applyAlignment="1" applyProtection="1">
      <alignment horizontal="center" vertical="center" wrapText="1"/>
      <protection hidden="1"/>
    </xf>
    <xf numFmtId="0" fontId="5" fillId="0" borderId="25" xfId="0" applyFont="1" applyBorder="1" applyAlignment="1" applyProtection="1">
      <alignment horizontal="center" vertical="center" wrapText="1"/>
      <protection locked="0"/>
    </xf>
    <xf numFmtId="0" fontId="5" fillId="0" borderId="23" xfId="0" applyFont="1" applyBorder="1" applyAlignment="1" applyProtection="1">
      <alignment horizontal="center" vertical="center" wrapText="1"/>
      <protection locked="0"/>
    </xf>
    <xf numFmtId="0" fontId="5" fillId="0" borderId="24" xfId="0" applyFont="1" applyBorder="1" applyAlignment="1" applyProtection="1">
      <alignment horizontal="center" vertical="center" wrapText="1"/>
      <protection locked="0"/>
    </xf>
    <xf numFmtId="0" fontId="5" fillId="0" borderId="21" xfId="0" applyFont="1" applyBorder="1" applyAlignment="1" applyProtection="1">
      <alignment horizontal="center" vertical="center" wrapText="1"/>
      <protection locked="0"/>
    </xf>
    <xf numFmtId="0" fontId="5" fillId="18" borderId="1" xfId="0" applyFont="1" applyFill="1" applyBorder="1" applyAlignment="1" applyProtection="1">
      <alignment horizontal="center" vertical="center" wrapText="1"/>
      <protection hidden="1"/>
    </xf>
    <xf numFmtId="0" fontId="5" fillId="18" borderId="21" xfId="0" applyFont="1" applyFill="1" applyBorder="1" applyAlignment="1" applyProtection="1">
      <alignment horizontal="center" vertical="center" wrapText="1"/>
      <protection hidden="1"/>
    </xf>
    <xf numFmtId="0" fontId="5" fillId="18" borderId="24" xfId="0" applyFont="1" applyFill="1" applyBorder="1" applyAlignment="1" applyProtection="1">
      <alignment horizontal="center" vertical="center" wrapText="1"/>
      <protection hidden="1"/>
    </xf>
    <xf numFmtId="0" fontId="5" fillId="0" borderId="20" xfId="0" applyFont="1" applyBorder="1" applyAlignment="1" applyProtection="1">
      <alignment horizontal="center" vertical="center" wrapText="1"/>
      <protection locked="0"/>
    </xf>
    <xf numFmtId="0" fontId="22" fillId="17" borderId="55" xfId="0" applyFont="1" applyFill="1" applyBorder="1" applyAlignment="1">
      <alignment horizontal="center" vertical="center" wrapText="1"/>
    </xf>
    <xf numFmtId="0" fontId="24" fillId="0" borderId="23" xfId="0" applyFont="1" applyBorder="1" applyAlignment="1" applyProtection="1">
      <alignment horizontal="center" vertical="center"/>
      <protection locked="0"/>
    </xf>
    <xf numFmtId="0" fontId="22" fillId="17" borderId="24" xfId="0" applyFont="1" applyFill="1" applyBorder="1" applyAlignment="1">
      <alignment horizontal="center" vertical="center" textRotation="90" wrapText="1"/>
    </xf>
    <xf numFmtId="0" fontId="22" fillId="17" borderId="55" xfId="0" applyFont="1" applyFill="1" applyBorder="1" applyAlignment="1">
      <alignment horizontal="center" vertical="center" textRotation="90" wrapText="1"/>
    </xf>
    <xf numFmtId="0" fontId="0" fillId="0" borderId="0" xfId="0" applyProtection="1">
      <protection locked="0"/>
    </xf>
    <xf numFmtId="0" fontId="5" fillId="18" borderId="25" xfId="0" applyFont="1" applyFill="1" applyBorder="1" applyAlignment="1" applyProtection="1">
      <alignment horizontal="center" vertical="center"/>
      <protection hidden="1"/>
    </xf>
    <xf numFmtId="0" fontId="5" fillId="18" borderId="18" xfId="0" applyFont="1" applyFill="1" applyBorder="1" applyAlignment="1" applyProtection="1">
      <alignment horizontal="center" vertical="center"/>
      <protection hidden="1"/>
    </xf>
    <xf numFmtId="0" fontId="5" fillId="0" borderId="64" xfId="0" applyFont="1" applyBorder="1" applyAlignment="1" applyProtection="1">
      <alignment horizontal="center" vertical="center" wrapText="1"/>
      <protection locked="0"/>
    </xf>
    <xf numFmtId="0" fontId="5" fillId="0" borderId="12" xfId="0" applyFont="1" applyBorder="1" applyAlignment="1" applyProtection="1">
      <alignment horizontal="center" vertical="center" wrapText="1"/>
      <protection locked="0"/>
    </xf>
    <xf numFmtId="0" fontId="5" fillId="18" borderId="24" xfId="0" applyFont="1" applyFill="1" applyBorder="1" applyAlignment="1" applyProtection="1">
      <alignment horizontal="center" vertical="center"/>
      <protection hidden="1"/>
    </xf>
    <xf numFmtId="0" fontId="5" fillId="18" borderId="1" xfId="0" applyFont="1" applyFill="1" applyBorder="1" applyAlignment="1" applyProtection="1">
      <alignment horizontal="center" vertical="center"/>
      <protection hidden="1"/>
    </xf>
    <xf numFmtId="9" fontId="5" fillId="18" borderId="24" xfId="0" applyNumberFormat="1" applyFont="1" applyFill="1" applyBorder="1" applyAlignment="1" applyProtection="1">
      <alignment horizontal="center" vertical="center"/>
      <protection hidden="1"/>
    </xf>
    <xf numFmtId="9" fontId="5" fillId="18" borderId="1" xfId="0" applyNumberFormat="1" applyFont="1" applyFill="1" applyBorder="1" applyAlignment="1" applyProtection="1">
      <alignment horizontal="center" vertical="center"/>
      <protection hidden="1"/>
    </xf>
    <xf numFmtId="0" fontId="5" fillId="0" borderId="51"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5" fillId="0" borderId="61" xfId="0" applyFont="1" applyBorder="1" applyAlignment="1" applyProtection="1">
      <alignment horizontal="center" vertical="center" wrapText="1"/>
      <protection locked="0"/>
    </xf>
    <xf numFmtId="0" fontId="22" fillId="17" borderId="56" xfId="0" applyFont="1" applyFill="1" applyBorder="1" applyAlignment="1">
      <alignment horizontal="center" vertical="center" wrapText="1"/>
    </xf>
    <xf numFmtId="0" fontId="22" fillId="18" borderId="48" xfId="0" applyFont="1" applyFill="1" applyBorder="1" applyAlignment="1">
      <alignment horizontal="center" vertical="center" textRotation="90" wrapText="1"/>
    </xf>
    <xf numFmtId="0" fontId="5" fillId="0" borderId="24" xfId="0" applyFont="1" applyBorder="1" applyAlignment="1" applyProtection="1">
      <alignment horizontal="left" vertical="center" wrapText="1"/>
      <protection locked="0"/>
    </xf>
    <xf numFmtId="0" fontId="0" fillId="6" borderId="0" xfId="0" applyFill="1" applyProtection="1">
      <protection locked="0"/>
    </xf>
    <xf numFmtId="0" fontId="0" fillId="6" borderId="41" xfId="0" applyFill="1" applyBorder="1" applyAlignment="1">
      <alignment horizontal="left" vertical="center" wrapText="1"/>
    </xf>
    <xf numFmtId="0" fontId="0" fillId="6" borderId="45" xfId="0" applyFill="1" applyBorder="1" applyAlignment="1">
      <alignment horizontal="left" vertical="center" wrapText="1"/>
    </xf>
    <xf numFmtId="0" fontId="3" fillId="6" borderId="18" xfId="0" applyFont="1" applyFill="1" applyBorder="1" applyAlignment="1">
      <alignment vertical="center" wrapText="1"/>
    </xf>
    <xf numFmtId="0" fontId="3" fillId="6" borderId="18" xfId="0" applyFont="1" applyFill="1" applyBorder="1" applyAlignment="1">
      <alignment horizontal="left" vertical="center" wrapText="1"/>
    </xf>
    <xf numFmtId="0" fontId="0" fillId="6" borderId="54" xfId="0" applyFill="1" applyBorder="1" applyAlignment="1">
      <alignment horizontal="left" vertical="center" wrapText="1"/>
    </xf>
    <xf numFmtId="0" fontId="0" fillId="6" borderId="46" xfId="0" applyFill="1" applyBorder="1" applyAlignment="1">
      <alignment horizontal="left" vertical="center" wrapText="1"/>
    </xf>
    <xf numFmtId="0" fontId="0" fillId="6" borderId="45" xfId="0" applyFill="1" applyBorder="1" applyAlignment="1">
      <alignment horizontal="left" vertical="center"/>
    </xf>
    <xf numFmtId="0" fontId="0" fillId="6" borderId="46" xfId="0" applyFill="1" applyBorder="1" applyAlignment="1">
      <alignment horizontal="left" vertical="center"/>
    </xf>
    <xf numFmtId="0" fontId="0" fillId="6" borderId="43" xfId="0" applyFill="1" applyBorder="1" applyAlignment="1">
      <alignment horizontal="left" vertical="center"/>
    </xf>
    <xf numFmtId="0" fontId="0" fillId="6" borderId="53" xfId="0" applyFill="1" applyBorder="1" applyAlignment="1">
      <alignment horizontal="left" vertical="center" wrapText="1"/>
    </xf>
    <xf numFmtId="0" fontId="28" fillId="20" borderId="0" xfId="0" applyFont="1" applyFill="1" applyProtection="1">
      <protection locked="0"/>
    </xf>
    <xf numFmtId="0" fontId="23" fillId="20" borderId="1" xfId="0" applyFont="1" applyFill="1" applyBorder="1" applyAlignment="1" applyProtection="1">
      <alignment vertical="center"/>
      <protection locked="0"/>
    </xf>
    <xf numFmtId="0" fontId="23" fillId="20" borderId="1" xfId="0" applyFont="1" applyFill="1" applyBorder="1" applyAlignment="1" applyProtection="1">
      <alignment horizontal="center" vertical="center"/>
      <protection locked="0"/>
    </xf>
    <xf numFmtId="0" fontId="5" fillId="6" borderId="24" xfId="0" applyFont="1" applyFill="1" applyBorder="1" applyAlignment="1" applyProtection="1">
      <alignment horizontal="center" vertical="center" wrapText="1"/>
      <protection hidden="1"/>
    </xf>
    <xf numFmtId="0" fontId="5" fillId="6" borderId="1" xfId="0" applyFont="1" applyFill="1" applyBorder="1" applyAlignment="1" applyProtection="1">
      <alignment horizontal="center" vertical="center" wrapText="1"/>
      <protection hidden="1"/>
    </xf>
    <xf numFmtId="0" fontId="5" fillId="6" borderId="21" xfId="0" applyFont="1" applyFill="1" applyBorder="1" applyAlignment="1" applyProtection="1">
      <alignment horizontal="center" vertical="center" wrapText="1"/>
      <protection hidden="1"/>
    </xf>
    <xf numFmtId="0" fontId="5" fillId="6" borderId="5" xfId="0" applyFont="1" applyFill="1" applyBorder="1" applyAlignment="1" applyProtection="1">
      <alignment horizontal="center" vertical="center" wrapText="1"/>
      <protection hidden="1"/>
    </xf>
    <xf numFmtId="0" fontId="0" fillId="0" borderId="0" xfId="0" applyAlignment="1">
      <alignment vertical="center"/>
    </xf>
    <xf numFmtId="0" fontId="0" fillId="0" borderId="37" xfId="0" applyBorder="1" applyAlignment="1">
      <alignment vertical="center"/>
    </xf>
    <xf numFmtId="0" fontId="0" fillId="0" borderId="2" xfId="0" applyBorder="1" applyAlignment="1">
      <alignment horizontal="left"/>
    </xf>
    <xf numFmtId="0" fontId="30" fillId="6" borderId="2" xfId="0" applyFont="1" applyFill="1" applyBorder="1" applyAlignment="1">
      <alignment vertical="center"/>
    </xf>
    <xf numFmtId="0" fontId="5" fillId="0" borderId="22" xfId="0" applyFont="1" applyBorder="1" applyAlignment="1" applyProtection="1">
      <alignment horizontal="center" vertical="center" wrapText="1"/>
      <protection locked="0"/>
    </xf>
    <xf numFmtId="0" fontId="5" fillId="0" borderId="62" xfId="0" applyFont="1" applyBorder="1" applyAlignment="1" applyProtection="1">
      <alignment horizontal="center" vertical="center" wrapText="1"/>
      <protection locked="0"/>
    </xf>
    <xf numFmtId="0" fontId="5" fillId="0" borderId="62" xfId="0" applyFont="1" applyBorder="1" applyAlignment="1" applyProtection="1">
      <alignment horizontal="left" vertical="center" wrapText="1"/>
      <protection locked="0"/>
    </xf>
    <xf numFmtId="0" fontId="0" fillId="0" borderId="0" xfId="0" applyAlignment="1">
      <alignment wrapText="1"/>
    </xf>
    <xf numFmtId="0" fontId="0" fillId="9" borderId="42" xfId="0" applyFill="1" applyBorder="1" applyAlignment="1">
      <alignment horizontal="left" vertical="center" wrapText="1"/>
    </xf>
    <xf numFmtId="0" fontId="0" fillId="9" borderId="44" xfId="0" applyFill="1" applyBorder="1" applyAlignment="1">
      <alignment horizontal="left" vertical="center"/>
    </xf>
    <xf numFmtId="0" fontId="31" fillId="0" borderId="23" xfId="0" applyFont="1" applyBorder="1" applyAlignment="1">
      <alignment horizontal="center" vertical="center" wrapText="1"/>
    </xf>
    <xf numFmtId="0" fontId="31" fillId="0" borderId="19" xfId="0" applyFont="1" applyBorder="1" applyAlignment="1">
      <alignment horizontal="center" vertical="center" wrapText="1"/>
    </xf>
    <xf numFmtId="0" fontId="31" fillId="0" borderId="47" xfId="0" applyFont="1" applyBorder="1" applyAlignment="1">
      <alignment horizontal="center" vertical="center" wrapText="1"/>
    </xf>
    <xf numFmtId="0" fontId="27" fillId="6" borderId="1" xfId="0" applyFont="1" applyFill="1" applyBorder="1" applyAlignment="1" applyProtection="1">
      <alignment horizontal="center" vertical="center" wrapText="1"/>
      <protection locked="0"/>
    </xf>
    <xf numFmtId="0" fontId="27" fillId="6" borderId="21" xfId="0" applyFont="1" applyFill="1" applyBorder="1" applyAlignment="1" applyProtection="1">
      <alignment horizontal="center" vertical="center" wrapText="1"/>
      <protection locked="0"/>
    </xf>
    <xf numFmtId="0" fontId="6" fillId="0" borderId="25" xfId="0" applyFont="1" applyBorder="1" applyAlignment="1" applyProtection="1">
      <alignment horizontal="center"/>
      <protection locked="0"/>
    </xf>
    <xf numFmtId="0" fontId="6" fillId="0" borderId="0" xfId="0" applyFont="1" applyProtection="1">
      <protection locked="0"/>
    </xf>
    <xf numFmtId="0" fontId="6" fillId="0" borderId="18" xfId="0" applyFont="1" applyBorder="1" applyAlignment="1" applyProtection="1">
      <alignment horizontal="center"/>
      <protection locked="0"/>
    </xf>
    <xf numFmtId="14" fontId="6" fillId="0" borderId="48" xfId="0" applyNumberFormat="1" applyFont="1" applyBorder="1" applyAlignment="1" applyProtection="1">
      <alignment horizontal="center"/>
      <protection locked="0"/>
    </xf>
    <xf numFmtId="0" fontId="6" fillId="6" borderId="0" xfId="0" applyFont="1" applyFill="1" applyProtection="1">
      <protection locked="0"/>
    </xf>
    <xf numFmtId="0" fontId="37" fillId="6" borderId="25" xfId="0" applyFont="1" applyFill="1" applyBorder="1" applyProtection="1">
      <protection locked="0"/>
    </xf>
    <xf numFmtId="0" fontId="37" fillId="6" borderId="0" xfId="0" applyFont="1" applyFill="1" applyProtection="1">
      <protection locked="0"/>
    </xf>
    <xf numFmtId="0" fontId="37" fillId="20" borderId="0" xfId="0" applyFont="1" applyFill="1" applyProtection="1">
      <protection locked="0"/>
    </xf>
    <xf numFmtId="0" fontId="39" fillId="17" borderId="1" xfId="0" applyFont="1" applyFill="1" applyBorder="1" applyAlignment="1">
      <alignment horizontal="center" vertical="center" textRotation="90" wrapText="1"/>
    </xf>
    <xf numFmtId="0" fontId="40" fillId="0" borderId="0" xfId="0" applyFont="1" applyProtection="1">
      <protection locked="0"/>
    </xf>
    <xf numFmtId="0" fontId="40" fillId="6" borderId="0" xfId="0" applyFont="1" applyFill="1" applyProtection="1">
      <protection locked="0"/>
    </xf>
    <xf numFmtId="0" fontId="36" fillId="23" borderId="21" xfId="0" applyFont="1" applyFill="1" applyBorder="1" applyAlignment="1">
      <alignment horizontal="center" vertical="center" wrapText="1"/>
    </xf>
    <xf numFmtId="0" fontId="39" fillId="17" borderId="21" xfId="0" applyFont="1" applyFill="1" applyBorder="1" applyAlignment="1">
      <alignment horizontal="center" vertical="center" wrapText="1"/>
    </xf>
    <xf numFmtId="0" fontId="39" fillId="17" borderId="21" xfId="0" applyFont="1" applyFill="1" applyBorder="1" applyAlignment="1">
      <alignment horizontal="center" vertical="center" textRotation="90" wrapText="1"/>
    </xf>
    <xf numFmtId="0" fontId="39" fillId="18" borderId="21" xfId="0" applyFont="1" applyFill="1" applyBorder="1" applyAlignment="1">
      <alignment horizontal="center" vertical="center" textRotation="90" wrapText="1"/>
    </xf>
    <xf numFmtId="0" fontId="27" fillId="0" borderId="24" xfId="0" applyFont="1" applyBorder="1" applyAlignment="1" applyProtection="1">
      <alignment horizontal="center" vertical="center" wrapText="1"/>
      <protection locked="0"/>
    </xf>
    <xf numFmtId="0" fontId="27" fillId="18" borderId="24" xfId="0" applyFont="1" applyFill="1" applyBorder="1" applyAlignment="1" applyProtection="1">
      <alignment horizontal="center" vertical="center" wrapText="1"/>
      <protection hidden="1"/>
    </xf>
    <xf numFmtId="0" fontId="27" fillId="6" borderId="24" xfId="0" applyFont="1" applyFill="1" applyBorder="1" applyAlignment="1" applyProtection="1">
      <alignment horizontal="center" vertical="center" wrapText="1"/>
      <protection hidden="1"/>
    </xf>
    <xf numFmtId="9" fontId="27" fillId="18" borderId="24" xfId="0" applyNumberFormat="1" applyFont="1" applyFill="1" applyBorder="1" applyAlignment="1" applyProtection="1">
      <alignment horizontal="center" vertical="center" wrapText="1"/>
      <protection hidden="1"/>
    </xf>
    <xf numFmtId="0" fontId="36" fillId="0" borderId="24" xfId="0" applyFont="1" applyBorder="1" applyAlignment="1" applyProtection="1">
      <alignment horizontal="center" vertical="center"/>
      <protection locked="0"/>
    </xf>
    <xf numFmtId="0" fontId="27" fillId="18" borderId="24" xfId="0" applyFont="1" applyFill="1" applyBorder="1" applyAlignment="1" applyProtection="1">
      <alignment horizontal="center" vertical="center"/>
      <protection hidden="1"/>
    </xf>
    <xf numFmtId="164" fontId="27" fillId="18" borderId="24" xfId="1" applyNumberFormat="1" applyFont="1" applyFill="1" applyBorder="1" applyAlignment="1" applyProtection="1">
      <alignment horizontal="center" vertical="center" wrapText="1"/>
      <protection hidden="1"/>
    </xf>
    <xf numFmtId="0" fontId="27" fillId="0" borderId="24" xfId="0" applyFont="1" applyBorder="1" applyAlignment="1" applyProtection="1">
      <alignment horizontal="center" vertical="center"/>
      <protection locked="0"/>
    </xf>
    <xf numFmtId="14" fontId="27" fillId="0" borderId="24" xfId="0" applyNumberFormat="1" applyFont="1" applyBorder="1" applyAlignment="1" applyProtection="1">
      <alignment horizontal="center" vertical="center" wrapText="1"/>
      <protection locked="0"/>
    </xf>
    <xf numFmtId="0" fontId="27" fillId="0" borderId="1" xfId="0" applyFont="1" applyBorder="1" applyAlignment="1" applyProtection="1">
      <alignment horizontal="center" vertical="center" wrapText="1"/>
      <protection locked="0"/>
    </xf>
    <xf numFmtId="0" fontId="27" fillId="18" borderId="1" xfId="0" applyFont="1" applyFill="1" applyBorder="1" applyAlignment="1" applyProtection="1">
      <alignment horizontal="center" vertical="center" wrapText="1"/>
      <protection hidden="1"/>
    </xf>
    <xf numFmtId="0" fontId="27" fillId="6" borderId="1" xfId="0" applyFont="1" applyFill="1" applyBorder="1" applyAlignment="1" applyProtection="1">
      <alignment horizontal="center" vertical="center" wrapText="1"/>
      <protection hidden="1"/>
    </xf>
    <xf numFmtId="0" fontId="27" fillId="18" borderId="1" xfId="0" applyFont="1" applyFill="1" applyBorder="1" applyAlignment="1" applyProtection="1">
      <alignment horizontal="center" vertical="center"/>
      <protection hidden="1"/>
    </xf>
    <xf numFmtId="164" fontId="27" fillId="18" borderId="1" xfId="1" applyNumberFormat="1" applyFont="1" applyFill="1" applyBorder="1" applyAlignment="1" applyProtection="1">
      <alignment horizontal="center" vertical="center" wrapText="1"/>
      <protection hidden="1"/>
    </xf>
    <xf numFmtId="14" fontId="27" fillId="0" borderId="1" xfId="0" applyNumberFormat="1" applyFont="1" applyBorder="1" applyAlignment="1" applyProtection="1">
      <alignment horizontal="center" vertical="center" wrapText="1"/>
      <protection locked="0"/>
    </xf>
    <xf numFmtId="0" fontId="27" fillId="0" borderId="21" xfId="0" applyFont="1" applyBorder="1" applyAlignment="1" applyProtection="1">
      <alignment horizontal="center" vertical="center" wrapText="1"/>
      <protection locked="0"/>
    </xf>
    <xf numFmtId="0" fontId="27" fillId="18" borderId="21" xfId="0" applyFont="1" applyFill="1" applyBorder="1" applyAlignment="1" applyProtection="1">
      <alignment horizontal="center" vertical="center" wrapText="1"/>
      <protection hidden="1"/>
    </xf>
    <xf numFmtId="0" fontId="27" fillId="6" borderId="21" xfId="0" applyFont="1" applyFill="1" applyBorder="1" applyAlignment="1" applyProtection="1">
      <alignment horizontal="center" vertical="center" wrapText="1"/>
      <protection hidden="1"/>
    </xf>
    <xf numFmtId="9" fontId="27" fillId="18" borderId="21" xfId="0" applyNumberFormat="1" applyFont="1" applyFill="1" applyBorder="1" applyAlignment="1" applyProtection="1">
      <alignment horizontal="center" vertical="center" wrapText="1"/>
      <protection hidden="1"/>
    </xf>
    <xf numFmtId="0" fontId="36" fillId="0" borderId="21" xfId="0" applyFont="1" applyBorder="1" applyAlignment="1" applyProtection="1">
      <alignment horizontal="center" vertical="center"/>
      <protection locked="0"/>
    </xf>
    <xf numFmtId="0" fontId="27" fillId="18" borderId="21" xfId="0" applyFont="1" applyFill="1" applyBorder="1" applyAlignment="1" applyProtection="1">
      <alignment horizontal="center" vertical="center"/>
      <protection hidden="1"/>
    </xf>
    <xf numFmtId="164" fontId="27" fillId="18" borderId="21" xfId="1" applyNumberFormat="1" applyFont="1" applyFill="1" applyBorder="1" applyAlignment="1" applyProtection="1">
      <alignment horizontal="center" vertical="center" wrapText="1"/>
      <protection hidden="1"/>
    </xf>
    <xf numFmtId="0" fontId="27" fillId="0" borderId="21" xfId="0" applyFont="1" applyBorder="1" applyAlignment="1" applyProtection="1">
      <alignment horizontal="center" vertical="center"/>
      <protection locked="0"/>
    </xf>
    <xf numFmtId="14" fontId="27" fillId="0" borderId="21" xfId="0" applyNumberFormat="1" applyFont="1" applyBorder="1" applyAlignment="1" applyProtection="1">
      <alignment horizontal="center" vertical="center" wrapText="1"/>
      <protection locked="0"/>
    </xf>
    <xf numFmtId="0" fontId="27" fillId="0" borderId="21" xfId="0" applyFont="1" applyBorder="1" applyAlignment="1">
      <alignment horizontal="left" vertical="center" wrapText="1"/>
    </xf>
    <xf numFmtId="0" fontId="27" fillId="6" borderId="21" xfId="0" applyFont="1" applyFill="1" applyBorder="1" applyAlignment="1" applyProtection="1">
      <alignment horizontal="justify" vertical="center"/>
      <protection locked="0"/>
    </xf>
    <xf numFmtId="0" fontId="33" fillId="6" borderId="21" xfId="0" applyFont="1" applyFill="1" applyBorder="1" applyAlignment="1" applyProtection="1">
      <alignment horizontal="center" vertical="center" wrapText="1"/>
      <protection locked="0"/>
    </xf>
    <xf numFmtId="0" fontId="27" fillId="0" borderId="21" xfId="0" applyFont="1" applyBorder="1" applyAlignment="1" applyProtection="1">
      <alignment vertical="center" wrapText="1"/>
      <protection locked="0"/>
    </xf>
    <xf numFmtId="0" fontId="27" fillId="6" borderId="5" xfId="0" applyFont="1" applyFill="1" applyBorder="1" applyAlignment="1" applyProtection="1">
      <alignment horizontal="center" vertical="center" wrapText="1"/>
      <protection hidden="1"/>
    </xf>
    <xf numFmtId="0" fontId="36" fillId="0" borderId="32" xfId="0" applyFont="1" applyBorder="1" applyAlignment="1" applyProtection="1">
      <alignment horizontal="center" vertical="center"/>
      <protection locked="0"/>
    </xf>
    <xf numFmtId="0" fontId="27" fillId="0" borderId="5" xfId="0" applyFont="1" applyBorder="1" applyAlignment="1" applyProtection="1">
      <alignment horizontal="center" vertical="center" wrapText="1"/>
      <protection locked="0"/>
    </xf>
    <xf numFmtId="0" fontId="27" fillId="0" borderId="5" xfId="0" applyFont="1" applyBorder="1" applyAlignment="1" applyProtection="1">
      <alignment horizontal="justify" vertical="center"/>
      <protection locked="0"/>
    </xf>
    <xf numFmtId="0" fontId="27" fillId="0" borderId="1" xfId="0" applyFont="1" applyBorder="1" applyAlignment="1" applyProtection="1">
      <alignment vertical="center" wrapText="1"/>
      <protection locked="0"/>
    </xf>
    <xf numFmtId="0" fontId="27" fillId="18" borderId="5" xfId="0" applyFont="1" applyFill="1" applyBorder="1" applyAlignment="1" applyProtection="1">
      <alignment horizontal="center" vertical="center" wrapText="1"/>
      <protection hidden="1"/>
    </xf>
    <xf numFmtId="9" fontId="27" fillId="18" borderId="33" xfId="0" applyNumberFormat="1" applyFont="1" applyFill="1" applyBorder="1" applyAlignment="1" applyProtection="1">
      <alignment horizontal="center" vertical="center" wrapText="1"/>
      <protection hidden="1"/>
    </xf>
    <xf numFmtId="0" fontId="27" fillId="18" borderId="32" xfId="0" applyFont="1" applyFill="1" applyBorder="1" applyAlignment="1" applyProtection="1">
      <alignment horizontal="center" vertical="center"/>
      <protection hidden="1"/>
    </xf>
    <xf numFmtId="164" fontId="27" fillId="18" borderId="5" xfId="1" applyNumberFormat="1" applyFont="1" applyFill="1" applyBorder="1" applyAlignment="1" applyProtection="1">
      <alignment horizontal="center" vertical="center" wrapText="1"/>
      <protection hidden="1"/>
    </xf>
    <xf numFmtId="0" fontId="27" fillId="18" borderId="5" xfId="0" applyFont="1" applyFill="1" applyBorder="1" applyAlignment="1" applyProtection="1">
      <alignment horizontal="center" vertical="center"/>
      <protection hidden="1"/>
    </xf>
    <xf numFmtId="0" fontId="27" fillId="0" borderId="33" xfId="0" applyFont="1" applyBorder="1" applyAlignment="1" applyProtection="1">
      <alignment horizontal="center" vertical="center"/>
      <protection locked="0"/>
    </xf>
    <xf numFmtId="14" fontId="27" fillId="0" borderId="5" xfId="0" applyNumberFormat="1" applyFont="1" applyBorder="1" applyAlignment="1" applyProtection="1">
      <alignment horizontal="center" vertical="center" wrapText="1"/>
      <protection locked="0"/>
    </xf>
    <xf numFmtId="0" fontId="27" fillId="0" borderId="25" xfId="0" applyFont="1" applyBorder="1" applyAlignment="1" applyProtection="1">
      <alignment vertical="center" wrapText="1"/>
      <protection locked="0"/>
    </xf>
    <xf numFmtId="0" fontId="27" fillId="24" borderId="1" xfId="0" applyFont="1" applyFill="1" applyBorder="1" applyAlignment="1" applyProtection="1">
      <alignment horizontal="center" vertical="center" wrapText="1"/>
      <protection hidden="1"/>
    </xf>
    <xf numFmtId="0" fontId="36" fillId="0" borderId="19" xfId="0" applyFont="1" applyBorder="1" applyAlignment="1" applyProtection="1">
      <alignment horizontal="center" vertical="center"/>
      <protection locked="0"/>
    </xf>
    <xf numFmtId="0" fontId="27" fillId="0" borderId="1" xfId="0" applyFont="1" applyBorder="1" applyAlignment="1" applyProtection="1">
      <alignment horizontal="justify" vertical="center"/>
      <protection locked="0"/>
    </xf>
    <xf numFmtId="9" fontId="27" fillId="18" borderId="18" xfId="0" applyNumberFormat="1" applyFont="1" applyFill="1" applyBorder="1" applyAlignment="1" applyProtection="1">
      <alignment horizontal="center" vertical="center" wrapText="1"/>
      <protection hidden="1"/>
    </xf>
    <xf numFmtId="0" fontId="27" fillId="18" borderId="19" xfId="0" applyFont="1" applyFill="1" applyBorder="1" applyAlignment="1" applyProtection="1">
      <alignment horizontal="center" vertical="center"/>
      <protection hidden="1"/>
    </xf>
    <xf numFmtId="0" fontId="27" fillId="0" borderId="38" xfId="0" applyFont="1" applyBorder="1" applyAlignment="1" applyProtection="1">
      <alignment horizontal="center" vertical="center"/>
      <protection locked="0"/>
    </xf>
    <xf numFmtId="0" fontId="27" fillId="0" borderId="32" xfId="0" applyFont="1" applyBorder="1" applyAlignment="1" applyProtection="1">
      <alignment horizontal="center" vertical="center" wrapText="1"/>
      <protection locked="0"/>
    </xf>
    <xf numFmtId="0" fontId="27" fillId="0" borderId="24" xfId="0" applyFont="1" applyBorder="1" applyAlignment="1" applyProtection="1">
      <alignment vertical="center" wrapText="1"/>
      <protection locked="0"/>
    </xf>
    <xf numFmtId="0" fontId="27" fillId="0" borderId="24" xfId="0" applyFont="1" applyBorder="1" applyAlignment="1" applyProtection="1">
      <alignment horizontal="justify" vertical="center"/>
      <protection locked="0"/>
    </xf>
    <xf numFmtId="0" fontId="27" fillId="0" borderId="21" xfId="0" applyFont="1" applyBorder="1" applyAlignment="1" applyProtection="1">
      <alignment horizontal="justify" vertical="center"/>
      <protection locked="0"/>
    </xf>
    <xf numFmtId="0" fontId="34" fillId="0" borderId="68" xfId="0" applyFont="1" applyBorder="1" applyAlignment="1" applyProtection="1">
      <alignment horizontal="center" vertical="center"/>
      <protection locked="0"/>
    </xf>
    <xf numFmtId="0" fontId="27" fillId="0" borderId="62" xfId="0" applyFont="1" applyBorder="1" applyAlignment="1" applyProtection="1">
      <alignment horizontal="center" vertical="center" wrapText="1"/>
      <protection locked="0"/>
    </xf>
    <xf numFmtId="0" fontId="27" fillId="18" borderId="62" xfId="0" applyFont="1" applyFill="1" applyBorder="1" applyAlignment="1" applyProtection="1">
      <alignment horizontal="center" vertical="center" wrapText="1"/>
      <protection hidden="1"/>
    </xf>
    <xf numFmtId="0" fontId="27" fillId="6" borderId="62" xfId="0" applyFont="1" applyFill="1" applyBorder="1" applyAlignment="1" applyProtection="1">
      <alignment horizontal="center" vertical="center" wrapText="1"/>
      <protection hidden="1"/>
    </xf>
    <xf numFmtId="0" fontId="27" fillId="0" borderId="62" xfId="0" applyFont="1" applyBorder="1" applyAlignment="1" applyProtection="1">
      <alignment horizontal="left" vertical="center" wrapText="1"/>
      <protection locked="0"/>
    </xf>
    <xf numFmtId="0" fontId="27" fillId="22" borderId="62" xfId="0" applyFont="1" applyFill="1" applyBorder="1" applyAlignment="1" applyProtection="1">
      <alignment horizontal="center" vertical="center" wrapText="1"/>
      <protection locked="0"/>
    </xf>
    <xf numFmtId="0" fontId="27" fillId="0" borderId="66" xfId="0" applyFont="1" applyBorder="1" applyAlignment="1" applyProtection="1">
      <alignment horizontal="center" vertical="center" wrapText="1"/>
      <protection locked="0"/>
    </xf>
    <xf numFmtId="0" fontId="27" fillId="0" borderId="69" xfId="0" applyFont="1" applyBorder="1" applyAlignment="1" applyProtection="1">
      <alignment horizontal="center" vertical="center" wrapText="1"/>
      <protection locked="0"/>
    </xf>
    <xf numFmtId="0" fontId="27" fillId="18" borderId="62" xfId="0" applyFont="1" applyFill="1" applyBorder="1" applyAlignment="1" applyProtection="1">
      <alignment horizontal="center" vertical="center" textRotation="90"/>
      <protection hidden="1"/>
    </xf>
    <xf numFmtId="9" fontId="27" fillId="18" borderId="62" xfId="0" applyNumberFormat="1" applyFont="1" applyFill="1" applyBorder="1" applyAlignment="1" applyProtection="1">
      <alignment horizontal="center" vertical="center" wrapText="1"/>
      <protection hidden="1"/>
    </xf>
    <xf numFmtId="9" fontId="27" fillId="18" borderId="62" xfId="0" applyNumberFormat="1" applyFont="1" applyFill="1" applyBorder="1" applyAlignment="1" applyProtection="1">
      <alignment horizontal="center" vertical="center" textRotation="90"/>
      <protection hidden="1"/>
    </xf>
    <xf numFmtId="0" fontId="27" fillId="18" borderId="70" xfId="0" applyFont="1" applyFill="1" applyBorder="1" applyAlignment="1" applyProtection="1">
      <alignment horizontal="center" vertical="center" textRotation="90"/>
      <protection hidden="1"/>
    </xf>
    <xf numFmtId="0" fontId="36" fillId="0" borderId="68" xfId="0" applyFont="1" applyBorder="1" applyAlignment="1" applyProtection="1">
      <alignment horizontal="center" vertical="center"/>
      <protection locked="0"/>
    </xf>
    <xf numFmtId="0" fontId="27" fillId="0" borderId="62" xfId="0" applyFont="1" applyBorder="1" applyAlignment="1" applyProtection="1">
      <alignment horizontal="justify" vertical="center" wrapText="1"/>
      <protection locked="0"/>
    </xf>
    <xf numFmtId="0" fontId="27" fillId="0" borderId="62" xfId="0" applyFont="1" applyBorder="1" applyAlignment="1" applyProtection="1">
      <alignment horizontal="justify" vertical="center"/>
      <protection locked="0"/>
    </xf>
    <xf numFmtId="9" fontId="27" fillId="18" borderId="66" xfId="0" applyNumberFormat="1" applyFont="1" applyFill="1" applyBorder="1" applyAlignment="1" applyProtection="1">
      <alignment horizontal="center" vertical="center" wrapText="1"/>
      <protection hidden="1"/>
    </xf>
    <xf numFmtId="0" fontId="27" fillId="18" borderId="68" xfId="0" applyFont="1" applyFill="1" applyBorder="1" applyAlignment="1" applyProtection="1">
      <alignment horizontal="center" vertical="center"/>
      <protection hidden="1"/>
    </xf>
    <xf numFmtId="164" fontId="27" fillId="18" borderId="62" xfId="1" applyNumberFormat="1" applyFont="1" applyFill="1" applyBorder="1" applyAlignment="1" applyProtection="1">
      <alignment horizontal="center" vertical="center" wrapText="1"/>
      <protection hidden="1"/>
    </xf>
    <xf numFmtId="0" fontId="27" fillId="18" borderId="62" xfId="0" applyFont="1" applyFill="1" applyBorder="1" applyAlignment="1" applyProtection="1">
      <alignment horizontal="center" vertical="center"/>
      <protection hidden="1"/>
    </xf>
    <xf numFmtId="0" fontId="27" fillId="0" borderId="66" xfId="0" applyFont="1" applyBorder="1" applyAlignment="1" applyProtection="1">
      <alignment horizontal="center" vertical="center"/>
      <protection locked="0"/>
    </xf>
    <xf numFmtId="0" fontId="27" fillId="0" borderId="68" xfId="0" applyFont="1" applyBorder="1" applyAlignment="1" applyProtection="1">
      <alignment horizontal="center" vertical="center" wrapText="1"/>
      <protection locked="0"/>
    </xf>
    <xf numFmtId="14" fontId="27" fillId="0" borderId="62" xfId="0" applyNumberFormat="1" applyFont="1" applyBorder="1" applyAlignment="1" applyProtection="1">
      <alignment horizontal="center" vertical="center" wrapText="1"/>
      <protection locked="0"/>
    </xf>
    <xf numFmtId="0" fontId="27" fillId="0" borderId="17" xfId="0" applyFont="1" applyBorder="1" applyAlignment="1" applyProtection="1">
      <alignment horizontal="center" vertical="center" wrapText="1"/>
      <protection locked="0"/>
    </xf>
    <xf numFmtId="0" fontId="27" fillId="6" borderId="61" xfId="0" applyFont="1" applyFill="1" applyBorder="1" applyAlignment="1" applyProtection="1">
      <alignment horizontal="center" vertical="center" wrapText="1"/>
      <protection hidden="1"/>
    </xf>
    <xf numFmtId="0" fontId="27" fillId="0" borderId="5" xfId="0" applyFont="1" applyBorder="1" applyAlignment="1" applyProtection="1">
      <alignment horizontal="justify" vertical="center" wrapText="1"/>
      <protection locked="0"/>
    </xf>
    <xf numFmtId="0" fontId="27" fillId="0" borderId="52" xfId="0" applyFont="1" applyBorder="1" applyAlignment="1" applyProtection="1">
      <alignment horizontal="center" vertical="center" wrapText="1"/>
      <protection locked="0"/>
    </xf>
    <xf numFmtId="0" fontId="27" fillId="6" borderId="56" xfId="0" applyFont="1" applyFill="1" applyBorder="1" applyAlignment="1" applyProtection="1">
      <alignment horizontal="center" vertical="center" wrapText="1"/>
      <protection hidden="1"/>
    </xf>
    <xf numFmtId="0" fontId="27" fillId="0" borderId="19" xfId="0" applyFont="1" applyBorder="1" applyAlignment="1" applyProtection="1">
      <alignment horizontal="center" vertical="center" wrapText="1"/>
      <protection locked="0"/>
    </xf>
    <xf numFmtId="0" fontId="27" fillId="0" borderId="1" xfId="0" applyFont="1" applyBorder="1" applyAlignment="1" applyProtection="1">
      <alignment horizontal="justify" vertical="center" wrapText="1"/>
      <protection locked="0"/>
    </xf>
    <xf numFmtId="0" fontId="27" fillId="0" borderId="18" xfId="0" applyFont="1" applyBorder="1" applyAlignment="1" applyProtection="1">
      <alignment horizontal="center" vertical="center"/>
      <protection locked="0"/>
    </xf>
    <xf numFmtId="0" fontId="27" fillId="0" borderId="39" xfId="0" applyFont="1" applyBorder="1" applyAlignment="1" applyProtection="1">
      <alignment horizontal="center" vertical="center" wrapText="1"/>
      <protection locked="0"/>
    </xf>
    <xf numFmtId="0" fontId="6" fillId="0" borderId="0" xfId="0" applyFont="1" applyAlignment="1" applyProtection="1">
      <alignment wrapText="1"/>
      <protection locked="0"/>
    </xf>
    <xf numFmtId="0" fontId="6" fillId="0" borderId="0" xfId="0" applyFont="1" applyAlignment="1" applyProtection="1">
      <alignment horizontal="center" vertical="center" wrapText="1"/>
      <protection locked="0"/>
    </xf>
    <xf numFmtId="0" fontId="6" fillId="0" borderId="0" xfId="0" applyFont="1" applyAlignment="1" applyProtection="1">
      <alignment horizontal="center" wrapText="1"/>
      <protection locked="0"/>
    </xf>
    <xf numFmtId="0" fontId="33" fillId="20" borderId="1" xfId="0" applyFont="1" applyFill="1" applyBorder="1" applyAlignment="1" applyProtection="1">
      <alignment horizontal="center" vertical="center"/>
      <protection locked="0"/>
    </xf>
    <xf numFmtId="0" fontId="33" fillId="20" borderId="1" xfId="0" applyFont="1" applyFill="1" applyBorder="1" applyAlignment="1" applyProtection="1">
      <alignment vertical="center"/>
      <protection locked="0"/>
    </xf>
    <xf numFmtId="0" fontId="42" fillId="0" borderId="38" xfId="0" applyFont="1" applyBorder="1" applyAlignment="1" applyProtection="1">
      <alignment horizontal="left" vertical="center" wrapText="1"/>
      <protection locked="0"/>
    </xf>
    <xf numFmtId="0" fontId="42" fillId="0" borderId="38" xfId="0" applyFont="1" applyBorder="1" applyAlignment="1" applyProtection="1">
      <alignment vertical="center" wrapText="1"/>
      <protection locked="0"/>
    </xf>
    <xf numFmtId="0" fontId="42" fillId="0" borderId="38" xfId="0" applyFont="1" applyBorder="1" applyAlignment="1" applyProtection="1">
      <alignment horizontal="left"/>
      <protection locked="0"/>
    </xf>
    <xf numFmtId="0" fontId="3" fillId="6" borderId="19" xfId="0" applyFont="1" applyFill="1" applyBorder="1" applyAlignment="1">
      <alignment horizontal="left" vertical="center" wrapText="1"/>
    </xf>
    <xf numFmtId="0" fontId="3" fillId="6" borderId="18" xfId="0" applyFont="1" applyFill="1" applyBorder="1" applyAlignment="1">
      <alignment horizontal="left" vertical="center" wrapText="1"/>
    </xf>
    <xf numFmtId="0" fontId="3" fillId="9" borderId="20" xfId="0" applyFont="1" applyFill="1" applyBorder="1" applyAlignment="1">
      <alignment horizontal="left" vertical="center" wrapText="1"/>
    </xf>
    <xf numFmtId="0" fontId="3" fillId="9" borderId="22" xfId="0" applyFont="1" applyFill="1" applyBorder="1" applyAlignment="1">
      <alignment horizontal="left" vertical="center" wrapText="1"/>
    </xf>
    <xf numFmtId="0" fontId="3" fillId="6" borderId="23" xfId="0" applyFont="1" applyFill="1" applyBorder="1" applyAlignment="1">
      <alignment horizontal="left" vertical="center" wrapText="1"/>
    </xf>
    <xf numFmtId="0" fontId="3" fillId="6" borderId="25" xfId="0" applyFont="1" applyFill="1" applyBorder="1" applyAlignment="1">
      <alignment horizontal="left" vertical="center" wrapText="1"/>
    </xf>
    <xf numFmtId="0" fontId="19" fillId="6" borderId="27" xfId="0" applyFont="1" applyFill="1" applyBorder="1" applyAlignment="1">
      <alignment horizontal="center"/>
    </xf>
    <xf numFmtId="0" fontId="19" fillId="6" borderId="28" xfId="0" applyFont="1" applyFill="1" applyBorder="1" applyAlignment="1">
      <alignment horizontal="center"/>
    </xf>
    <xf numFmtId="0" fontId="3" fillId="6" borderId="20" xfId="0" applyFont="1" applyFill="1" applyBorder="1" applyAlignment="1">
      <alignment horizontal="left" vertical="center" wrapText="1"/>
    </xf>
    <xf numFmtId="0" fontId="3" fillId="6" borderId="22" xfId="0" applyFont="1" applyFill="1" applyBorder="1" applyAlignment="1">
      <alignment horizontal="left" vertical="center" wrapText="1"/>
    </xf>
    <xf numFmtId="0" fontId="3" fillId="19" borderId="19" xfId="0" applyFont="1" applyFill="1" applyBorder="1" applyAlignment="1">
      <alignment horizontal="center" vertical="center" wrapText="1"/>
    </xf>
    <xf numFmtId="0" fontId="3" fillId="6" borderId="57" xfId="0" applyFont="1" applyFill="1" applyBorder="1" applyAlignment="1">
      <alignment horizontal="left" vertical="center" wrapText="1"/>
    </xf>
    <xf numFmtId="0" fontId="3" fillId="6" borderId="45" xfId="0" applyFont="1" applyFill="1" applyBorder="1" applyAlignment="1">
      <alignment horizontal="left" vertical="center" wrapText="1"/>
    </xf>
    <xf numFmtId="0" fontId="19" fillId="19" borderId="9" xfId="0" applyFont="1" applyFill="1" applyBorder="1" applyAlignment="1">
      <alignment horizontal="center"/>
    </xf>
    <xf numFmtId="0" fontId="19" fillId="19" borderId="10" xfId="0" applyFont="1" applyFill="1" applyBorder="1" applyAlignment="1">
      <alignment horizontal="center"/>
    </xf>
    <xf numFmtId="0" fontId="3" fillId="19" borderId="47" xfId="0" applyFont="1" applyFill="1" applyBorder="1" applyAlignment="1">
      <alignment horizontal="center" vertical="center" wrapText="1"/>
    </xf>
    <xf numFmtId="0" fontId="3" fillId="19" borderId="58" xfId="0" applyFont="1" applyFill="1" applyBorder="1" applyAlignment="1">
      <alignment horizontal="center" vertical="center" wrapText="1"/>
    </xf>
    <xf numFmtId="0" fontId="27" fillId="0" borderId="25" xfId="0" applyFont="1" applyBorder="1" applyAlignment="1" applyProtection="1">
      <alignment horizontal="center" vertical="center" wrapText="1"/>
      <protection locked="0"/>
    </xf>
    <xf numFmtId="0" fontId="27" fillId="0" borderId="18" xfId="0" applyFont="1" applyBorder="1" applyAlignment="1" applyProtection="1">
      <alignment horizontal="center" vertical="center" wrapText="1"/>
      <protection locked="0"/>
    </xf>
    <xf numFmtId="0" fontId="27" fillId="0" borderId="22" xfId="0" applyFont="1" applyBorder="1" applyAlignment="1" applyProtection="1">
      <alignment horizontal="center" vertical="center" wrapText="1"/>
      <protection locked="0"/>
    </xf>
    <xf numFmtId="0" fontId="27" fillId="0" borderId="53" xfId="0" applyFont="1" applyBorder="1" applyAlignment="1" applyProtection="1">
      <alignment horizontal="center" vertical="center" wrapText="1"/>
      <protection locked="0"/>
    </xf>
    <xf numFmtId="0" fontId="27" fillId="0" borderId="60" xfId="0" applyFont="1" applyBorder="1" applyAlignment="1" applyProtection="1">
      <alignment horizontal="center" vertical="center" wrapText="1"/>
      <protection locked="0"/>
    </xf>
    <xf numFmtId="0" fontId="36" fillId="17" borderId="18" xfId="0" applyFont="1" applyFill="1" applyBorder="1" applyAlignment="1">
      <alignment horizontal="center" vertical="center" wrapText="1"/>
    </xf>
    <xf numFmtId="0" fontId="36" fillId="17" borderId="22" xfId="0" applyFont="1" applyFill="1" applyBorder="1" applyAlignment="1">
      <alignment horizontal="center" vertical="center" wrapText="1"/>
    </xf>
    <xf numFmtId="0" fontId="27" fillId="0" borderId="24" xfId="0" applyFont="1" applyBorder="1" applyAlignment="1" applyProtection="1">
      <alignment horizontal="center" vertical="center" wrapText="1"/>
      <protection locked="0"/>
    </xf>
    <xf numFmtId="0" fontId="27" fillId="0" borderId="1" xfId="0" applyFont="1" applyBorder="1" applyAlignment="1" applyProtection="1">
      <alignment horizontal="center" vertical="center" wrapText="1"/>
      <protection locked="0"/>
    </xf>
    <xf numFmtId="0" fontId="27" fillId="0" borderId="21" xfId="0" applyFont="1" applyBorder="1" applyAlignment="1" applyProtection="1">
      <alignment horizontal="center" vertical="center" wrapText="1"/>
      <protection locked="0"/>
    </xf>
    <xf numFmtId="0" fontId="36" fillId="17" borderId="1" xfId="0" applyFont="1" applyFill="1" applyBorder="1" applyAlignment="1">
      <alignment horizontal="center" vertical="center" wrapText="1"/>
    </xf>
    <xf numFmtId="0" fontId="36" fillId="17" borderId="21" xfId="0" applyFont="1" applyFill="1" applyBorder="1" applyAlignment="1">
      <alignment horizontal="center" vertical="center" wrapText="1"/>
    </xf>
    <xf numFmtId="0" fontId="36" fillId="17" borderId="24" xfId="0" applyFont="1" applyFill="1" applyBorder="1" applyAlignment="1">
      <alignment horizontal="center" vertical="center" wrapText="1"/>
    </xf>
    <xf numFmtId="0" fontId="27" fillId="0" borderId="72" xfId="0" applyFont="1" applyBorder="1" applyAlignment="1" applyProtection="1">
      <alignment horizontal="center" vertical="center" wrapText="1"/>
      <protection locked="0"/>
    </xf>
    <xf numFmtId="0" fontId="27" fillId="0" borderId="65" xfId="0" applyFont="1" applyBorder="1" applyAlignment="1" applyProtection="1">
      <alignment horizontal="center" vertical="center" wrapText="1"/>
      <protection locked="0"/>
    </xf>
    <xf numFmtId="0" fontId="34" fillId="20" borderId="23" xfId="0" applyFont="1" applyFill="1" applyBorder="1" applyAlignment="1">
      <alignment horizontal="center" vertical="center"/>
    </xf>
    <xf numFmtId="0" fontId="34" fillId="20" borderId="24" xfId="0" applyFont="1" applyFill="1" applyBorder="1" applyAlignment="1">
      <alignment horizontal="center" vertical="center"/>
    </xf>
    <xf numFmtId="0" fontId="36" fillId="18" borderId="1" xfId="0" applyFont="1" applyFill="1" applyBorder="1" applyAlignment="1">
      <alignment horizontal="center" vertical="center" wrapText="1"/>
    </xf>
    <xf numFmtId="0" fontId="36" fillId="18" borderId="21" xfId="0" applyFont="1" applyFill="1" applyBorder="1" applyAlignment="1">
      <alignment horizontal="center" vertical="center" wrapText="1"/>
    </xf>
    <xf numFmtId="0" fontId="39" fillId="17" borderId="1" xfId="0" applyFont="1" applyFill="1" applyBorder="1" applyAlignment="1">
      <alignment horizontal="center" vertical="center" wrapText="1"/>
    </xf>
    <xf numFmtId="0" fontId="36" fillId="18" borderId="1" xfId="0" applyFont="1" applyFill="1" applyBorder="1" applyAlignment="1">
      <alignment horizontal="center" vertical="center" textRotation="90" wrapText="1"/>
    </xf>
    <xf numFmtId="0" fontId="36" fillId="18" borderId="21" xfId="0" applyFont="1" applyFill="1" applyBorder="1" applyAlignment="1">
      <alignment horizontal="center" vertical="center" textRotation="90" wrapText="1"/>
    </xf>
    <xf numFmtId="0" fontId="36" fillId="17" borderId="1" xfId="0" applyFont="1" applyFill="1" applyBorder="1" applyAlignment="1">
      <alignment horizontal="center" vertical="center" textRotation="90" wrapText="1"/>
    </xf>
    <xf numFmtId="0" fontId="36" fillId="17" borderId="21" xfId="0" applyFont="1" applyFill="1" applyBorder="1" applyAlignment="1">
      <alignment horizontal="center" vertical="center" textRotation="90" wrapText="1"/>
    </xf>
    <xf numFmtId="0" fontId="36" fillId="23" borderId="1" xfId="0" applyFont="1" applyFill="1" applyBorder="1" applyAlignment="1">
      <alignment horizontal="center" vertical="center" wrapText="1"/>
    </xf>
    <xf numFmtId="0" fontId="36" fillId="21" borderId="19" xfId="0" applyFont="1" applyFill="1" applyBorder="1" applyAlignment="1">
      <alignment horizontal="center" vertical="center" textRotation="90" wrapText="1"/>
    </xf>
    <xf numFmtId="0" fontId="36" fillId="21" borderId="20" xfId="0" applyFont="1" applyFill="1" applyBorder="1" applyAlignment="1">
      <alignment horizontal="center" vertical="center" textRotation="90" wrapText="1"/>
    </xf>
    <xf numFmtId="0" fontId="36" fillId="21" borderId="1" xfId="0" applyFont="1" applyFill="1" applyBorder="1" applyAlignment="1">
      <alignment horizontal="center" vertical="center" wrapText="1"/>
    </xf>
    <xf numFmtId="0" fontId="36" fillId="21" borderId="21" xfId="0" applyFont="1" applyFill="1" applyBorder="1" applyAlignment="1">
      <alignment horizontal="center" vertical="center" wrapText="1"/>
    </xf>
    <xf numFmtId="0" fontId="27" fillId="18" borderId="24" xfId="0" applyFont="1" applyFill="1" applyBorder="1" applyAlignment="1" applyProtection="1">
      <alignment horizontal="center" vertical="center"/>
      <protection hidden="1"/>
    </xf>
    <xf numFmtId="0" fontId="27" fillId="18" borderId="1" xfId="0" applyFont="1" applyFill="1" applyBorder="1" applyAlignment="1" applyProtection="1">
      <alignment horizontal="center" vertical="center"/>
      <protection hidden="1"/>
    </xf>
    <xf numFmtId="0" fontId="27" fillId="18" borderId="21" xfId="0" applyFont="1" applyFill="1" applyBorder="1" applyAlignment="1" applyProtection="1">
      <alignment horizontal="center" vertical="center"/>
      <protection hidden="1"/>
    </xf>
    <xf numFmtId="164" fontId="27" fillId="18" borderId="24" xfId="1" applyNumberFormat="1" applyFont="1" applyFill="1" applyBorder="1" applyAlignment="1" applyProtection="1">
      <alignment horizontal="center" vertical="center" wrapText="1"/>
      <protection hidden="1"/>
    </xf>
    <xf numFmtId="164" fontId="27" fillId="18" borderId="1" xfId="1" applyNumberFormat="1" applyFont="1" applyFill="1" applyBorder="1" applyAlignment="1" applyProtection="1">
      <alignment horizontal="center" vertical="center" wrapText="1"/>
      <protection hidden="1"/>
    </xf>
    <xf numFmtId="164" fontId="27" fillId="18" borderId="21" xfId="1" applyNumberFormat="1" applyFont="1" applyFill="1" applyBorder="1" applyAlignment="1" applyProtection="1">
      <alignment horizontal="center" vertical="center" wrapText="1"/>
      <protection hidden="1"/>
    </xf>
    <xf numFmtId="0" fontId="27" fillId="0" borderId="24" xfId="0" applyFont="1" applyBorder="1" applyAlignment="1" applyProtection="1">
      <alignment horizontal="center" vertical="center"/>
      <protection locked="0"/>
    </xf>
    <xf numFmtId="0" fontId="27" fillId="0" borderId="1" xfId="0" applyFont="1" applyBorder="1" applyAlignment="1" applyProtection="1">
      <alignment horizontal="center" vertical="center"/>
      <protection locked="0"/>
    </xf>
    <xf numFmtId="0" fontId="27" fillId="0" borderId="21" xfId="0" applyFont="1" applyBorder="1" applyAlignment="1" applyProtection="1">
      <alignment horizontal="center" vertical="center"/>
      <protection locked="0"/>
    </xf>
    <xf numFmtId="0" fontId="41" fillId="0" borderId="24" xfId="0" applyFont="1" applyBorder="1" applyAlignment="1" applyProtection="1">
      <alignment horizontal="center" vertical="center" wrapText="1"/>
      <protection locked="0"/>
    </xf>
    <xf numFmtId="0" fontId="41" fillId="0" borderId="1" xfId="0" applyFont="1" applyBorder="1" applyAlignment="1" applyProtection="1">
      <alignment horizontal="center" vertical="center" wrapText="1"/>
      <protection locked="0"/>
    </xf>
    <xf numFmtId="0" fontId="41" fillId="0" borderId="21" xfId="0" applyFont="1" applyBorder="1" applyAlignment="1" applyProtection="1">
      <alignment horizontal="center" vertical="center" wrapText="1"/>
      <protection locked="0"/>
    </xf>
    <xf numFmtId="0" fontId="27" fillId="18" borderId="24" xfId="0" applyFont="1" applyFill="1" applyBorder="1" applyAlignment="1" applyProtection="1">
      <alignment horizontal="center" vertical="center" wrapText="1"/>
      <protection hidden="1"/>
    </xf>
    <xf numFmtId="0" fontId="27" fillId="18" borderId="1" xfId="0" applyFont="1" applyFill="1" applyBorder="1" applyAlignment="1" applyProtection="1">
      <alignment horizontal="center" vertical="center" wrapText="1"/>
      <protection hidden="1"/>
    </xf>
    <xf numFmtId="0" fontId="27" fillId="18" borderId="21" xfId="0" applyFont="1" applyFill="1" applyBorder="1" applyAlignment="1" applyProtection="1">
      <alignment horizontal="center" vertical="center" wrapText="1"/>
      <protection hidden="1"/>
    </xf>
    <xf numFmtId="9" fontId="27" fillId="18" borderId="24" xfId="0" applyNumberFormat="1" applyFont="1" applyFill="1" applyBorder="1" applyAlignment="1" applyProtection="1">
      <alignment horizontal="center" vertical="center" wrapText="1"/>
      <protection hidden="1"/>
    </xf>
    <xf numFmtId="9" fontId="27" fillId="18" borderId="1" xfId="0" applyNumberFormat="1" applyFont="1" applyFill="1" applyBorder="1" applyAlignment="1" applyProtection="1">
      <alignment horizontal="center" vertical="center" wrapText="1"/>
      <protection hidden="1"/>
    </xf>
    <xf numFmtId="9" fontId="27" fillId="18" borderId="21" xfId="0" applyNumberFormat="1" applyFont="1" applyFill="1" applyBorder="1" applyAlignment="1" applyProtection="1">
      <alignment horizontal="center" vertical="center" wrapText="1"/>
      <protection hidden="1"/>
    </xf>
    <xf numFmtId="0" fontId="41" fillId="0" borderId="58" xfId="0" applyFont="1" applyBorder="1" applyAlignment="1" applyProtection="1">
      <alignment horizontal="center" vertical="center" wrapText="1"/>
      <protection locked="0"/>
    </xf>
    <xf numFmtId="0" fontId="41" fillId="0" borderId="32" xfId="0" applyFont="1" applyBorder="1" applyAlignment="1" applyProtection="1">
      <alignment horizontal="center" vertical="center" wrapText="1"/>
      <protection locked="0"/>
    </xf>
    <xf numFmtId="0" fontId="34" fillId="0" borderId="23" xfId="0" applyFont="1" applyBorder="1" applyAlignment="1" applyProtection="1">
      <alignment horizontal="center" vertical="center"/>
      <protection locked="0"/>
    </xf>
    <xf numFmtId="0" fontId="34" fillId="0" borderId="19" xfId="0" applyFont="1" applyBorder="1" applyAlignment="1" applyProtection="1">
      <alignment horizontal="center" vertical="center"/>
      <protection locked="0"/>
    </xf>
    <xf numFmtId="0" fontId="34" fillId="0" borderId="20" xfId="0" applyFont="1" applyBorder="1" applyAlignment="1" applyProtection="1">
      <alignment horizontal="center" vertical="center"/>
      <protection locked="0"/>
    </xf>
    <xf numFmtId="0" fontId="27" fillId="18" borderId="24" xfId="0" applyFont="1" applyFill="1" applyBorder="1" applyAlignment="1" applyProtection="1">
      <alignment horizontal="center" vertical="center" textRotation="90"/>
      <protection hidden="1"/>
    </xf>
    <xf numFmtId="0" fontId="27" fillId="18" borderId="1" xfId="0" applyFont="1" applyFill="1" applyBorder="1" applyAlignment="1" applyProtection="1">
      <alignment horizontal="center" vertical="center" textRotation="90"/>
      <protection hidden="1"/>
    </xf>
    <xf numFmtId="0" fontId="27" fillId="18" borderId="21" xfId="0" applyFont="1" applyFill="1" applyBorder="1" applyAlignment="1" applyProtection="1">
      <alignment horizontal="center" vertical="center" textRotation="90"/>
      <protection hidden="1"/>
    </xf>
    <xf numFmtId="0" fontId="27" fillId="6" borderId="24" xfId="0" applyFont="1" applyFill="1" applyBorder="1" applyAlignment="1" applyProtection="1">
      <alignment horizontal="center" vertical="center" wrapText="1"/>
      <protection locked="0"/>
    </xf>
    <xf numFmtId="0" fontId="27" fillId="6" borderId="1" xfId="0" applyFont="1" applyFill="1" applyBorder="1" applyAlignment="1" applyProtection="1">
      <alignment horizontal="center" vertical="center" wrapText="1"/>
      <protection locked="0"/>
    </xf>
    <xf numFmtId="0" fontId="27" fillId="6" borderId="21" xfId="0" applyFont="1" applyFill="1" applyBorder="1" applyAlignment="1" applyProtection="1">
      <alignment horizontal="center" vertical="center" wrapText="1"/>
      <protection locked="0"/>
    </xf>
    <xf numFmtId="0" fontId="27" fillId="0" borderId="61" xfId="0" applyFont="1" applyBorder="1" applyAlignment="1" applyProtection="1">
      <alignment horizontal="center" vertical="center" wrapText="1"/>
      <protection locked="0"/>
    </xf>
    <xf numFmtId="0" fontId="27" fillId="0" borderId="5" xfId="0" applyFont="1" applyBorder="1" applyAlignment="1" applyProtection="1">
      <alignment horizontal="center" vertical="center" wrapText="1"/>
      <protection locked="0"/>
    </xf>
    <xf numFmtId="14" fontId="27" fillId="0" borderId="56" xfId="0" applyNumberFormat="1" applyFont="1" applyBorder="1" applyAlignment="1" applyProtection="1">
      <alignment horizontal="center" vertical="center" wrapText="1"/>
      <protection locked="0"/>
    </xf>
    <xf numFmtId="14" fontId="27" fillId="0" borderId="5" xfId="0" applyNumberFormat="1" applyFont="1" applyBorder="1" applyAlignment="1" applyProtection="1">
      <alignment horizontal="center" vertical="center" wrapText="1"/>
      <protection locked="0"/>
    </xf>
    <xf numFmtId="9" fontId="27" fillId="18" borderId="56" xfId="0" applyNumberFormat="1" applyFont="1" applyFill="1" applyBorder="1" applyAlignment="1" applyProtection="1">
      <alignment horizontal="center" vertical="center" textRotation="90"/>
      <protection hidden="1"/>
    </xf>
    <xf numFmtId="9" fontId="27" fillId="18" borderId="5" xfId="0" applyNumberFormat="1" applyFont="1" applyFill="1" applyBorder="1" applyAlignment="1" applyProtection="1">
      <alignment horizontal="center" vertical="center" textRotation="90"/>
      <protection hidden="1"/>
    </xf>
    <xf numFmtId="9" fontId="27" fillId="18" borderId="56" xfId="0" applyNumberFormat="1" applyFont="1" applyFill="1" applyBorder="1" applyAlignment="1" applyProtection="1">
      <alignment horizontal="center" vertical="center" wrapText="1"/>
      <protection hidden="1"/>
    </xf>
    <xf numFmtId="9" fontId="27" fillId="18" borderId="5" xfId="0" applyNumberFormat="1" applyFont="1" applyFill="1" applyBorder="1" applyAlignment="1" applyProtection="1">
      <alignment horizontal="center" vertical="center" wrapText="1"/>
      <protection hidden="1"/>
    </xf>
    <xf numFmtId="0" fontId="27" fillId="18" borderId="64" xfId="0" applyFont="1" applyFill="1" applyBorder="1" applyAlignment="1" applyProtection="1">
      <alignment horizontal="center" vertical="center" textRotation="90"/>
      <protection hidden="1"/>
    </xf>
    <xf numFmtId="0" fontId="27" fillId="18" borderId="33" xfId="0" applyFont="1" applyFill="1" applyBorder="1" applyAlignment="1" applyProtection="1">
      <alignment horizontal="center" vertical="center" textRotation="90"/>
      <protection hidden="1"/>
    </xf>
    <xf numFmtId="0" fontId="41" fillId="22" borderId="24" xfId="0" applyFont="1" applyFill="1" applyBorder="1" applyAlignment="1" applyProtection="1">
      <alignment horizontal="center" vertical="center" wrapText="1"/>
      <protection locked="0"/>
    </xf>
    <xf numFmtId="0" fontId="27" fillId="22" borderId="1" xfId="0" applyFont="1" applyFill="1" applyBorder="1" applyAlignment="1" applyProtection="1">
      <alignment horizontal="center" vertical="center" wrapText="1"/>
      <protection locked="0"/>
    </xf>
    <xf numFmtId="0" fontId="27" fillId="22" borderId="21" xfId="0" applyFont="1" applyFill="1" applyBorder="1" applyAlignment="1" applyProtection="1">
      <alignment horizontal="center" vertical="center" wrapText="1"/>
      <protection locked="0"/>
    </xf>
    <xf numFmtId="0" fontId="27" fillId="0" borderId="56" xfId="0" applyFont="1" applyBorder="1" applyAlignment="1" applyProtection="1">
      <alignment horizontal="center" vertical="center" wrapText="1"/>
      <protection locked="0"/>
    </xf>
    <xf numFmtId="0" fontId="27" fillId="18" borderId="56" xfId="0" applyFont="1" applyFill="1" applyBorder="1" applyAlignment="1" applyProtection="1">
      <alignment horizontal="center" vertical="center" textRotation="90"/>
      <protection hidden="1"/>
    </xf>
    <xf numFmtId="0" fontId="27" fillId="18" borderId="5" xfId="0" applyFont="1" applyFill="1" applyBorder="1" applyAlignment="1" applyProtection="1">
      <alignment horizontal="center" vertical="center" textRotation="90"/>
      <protection hidden="1"/>
    </xf>
    <xf numFmtId="0" fontId="34" fillId="0" borderId="67" xfId="0" applyFont="1" applyBorder="1" applyAlignment="1" applyProtection="1">
      <alignment horizontal="center" vertical="center"/>
      <protection locked="0"/>
    </xf>
    <xf numFmtId="0" fontId="34" fillId="0" borderId="32" xfId="0" applyFont="1" applyBorder="1" applyAlignment="1" applyProtection="1">
      <alignment horizontal="center" vertical="center"/>
      <protection locked="0"/>
    </xf>
    <xf numFmtId="0" fontId="27" fillId="18" borderId="56" xfId="0" applyFont="1" applyFill="1" applyBorder="1" applyAlignment="1" applyProtection="1">
      <alignment horizontal="center" vertical="center" wrapText="1"/>
      <protection hidden="1"/>
    </xf>
    <xf numFmtId="0" fontId="27" fillId="18" borderId="5" xfId="0" applyFont="1" applyFill="1" applyBorder="1" applyAlignment="1" applyProtection="1">
      <alignment horizontal="center" vertical="center" wrapText="1"/>
      <protection hidden="1"/>
    </xf>
    <xf numFmtId="0" fontId="41" fillId="22" borderId="56" xfId="0" applyFont="1" applyFill="1" applyBorder="1" applyAlignment="1" applyProtection="1">
      <alignment horizontal="center" vertical="center" wrapText="1"/>
      <protection locked="0"/>
    </xf>
    <xf numFmtId="0" fontId="41" fillId="22" borderId="5" xfId="0" applyFont="1" applyFill="1" applyBorder="1" applyAlignment="1" applyProtection="1">
      <alignment horizontal="center" vertical="center" wrapText="1"/>
      <protection locked="0"/>
    </xf>
    <xf numFmtId="0" fontId="27" fillId="0" borderId="64" xfId="0" applyFont="1" applyBorder="1" applyAlignment="1" applyProtection="1">
      <alignment horizontal="center" vertical="center" wrapText="1"/>
      <protection locked="0"/>
    </xf>
    <xf numFmtId="0" fontId="27" fillId="0" borderId="33" xfId="0" applyFont="1" applyBorder="1" applyAlignment="1" applyProtection="1">
      <alignment horizontal="center" vertical="center" wrapText="1"/>
      <protection locked="0"/>
    </xf>
    <xf numFmtId="0" fontId="43" fillId="0" borderId="1" xfId="0" applyFont="1" applyBorder="1" applyAlignment="1" applyProtection="1">
      <alignment horizontal="center" vertical="center" wrapText="1"/>
      <protection locked="0"/>
    </xf>
    <xf numFmtId="14" fontId="43" fillId="0" borderId="1" xfId="0" applyNumberFormat="1" applyFont="1" applyBorder="1" applyAlignment="1" applyProtection="1">
      <alignment horizontal="center" vertical="center"/>
      <protection locked="0"/>
    </xf>
    <xf numFmtId="0" fontId="43" fillId="0" borderId="1" xfId="0" applyFont="1" applyBorder="1" applyAlignment="1" applyProtection="1">
      <alignment horizontal="center" vertical="center"/>
      <protection locked="0"/>
    </xf>
    <xf numFmtId="0" fontId="6" fillId="0" borderId="1" xfId="0" applyFont="1" applyBorder="1" applyAlignment="1" applyProtection="1">
      <alignment vertical="center" wrapText="1"/>
      <protection locked="0"/>
    </xf>
    <xf numFmtId="0" fontId="42" fillId="0" borderId="38" xfId="0" applyFont="1" applyBorder="1" applyAlignment="1" applyProtection="1">
      <alignment vertical="center" wrapText="1"/>
      <protection locked="0"/>
    </xf>
    <xf numFmtId="0" fontId="42" fillId="0" borderId="40" xfId="0" applyFont="1" applyBorder="1" applyAlignment="1" applyProtection="1">
      <alignment vertical="center" wrapText="1"/>
      <protection locked="0"/>
    </xf>
    <xf numFmtId="0" fontId="42" fillId="0" borderId="38" xfId="0" applyFont="1" applyBorder="1" applyAlignment="1" applyProtection="1">
      <alignment horizontal="left" wrapText="1"/>
      <protection locked="0"/>
    </xf>
    <xf numFmtId="0" fontId="42" fillId="0" borderId="40" xfId="0" applyFont="1" applyBorder="1" applyAlignment="1" applyProtection="1">
      <alignment horizontal="left" wrapText="1"/>
      <protection locked="0"/>
    </xf>
    <xf numFmtId="0" fontId="42" fillId="0" borderId="39" xfId="0" applyFont="1" applyBorder="1" applyAlignment="1" applyProtection="1">
      <alignment horizontal="left" wrapText="1"/>
      <protection locked="0"/>
    </xf>
    <xf numFmtId="0" fontId="42" fillId="0" borderId="38" xfId="0" applyFont="1" applyBorder="1" applyAlignment="1" applyProtection="1">
      <alignment horizontal="left"/>
      <protection locked="0"/>
    </xf>
    <xf numFmtId="0" fontId="42" fillId="0" borderId="40" xfId="0" applyFont="1" applyBorder="1" applyAlignment="1" applyProtection="1">
      <alignment horizontal="left"/>
      <protection locked="0"/>
    </xf>
    <xf numFmtId="0" fontId="42" fillId="0" borderId="39" xfId="0" applyFont="1" applyBorder="1" applyAlignment="1" applyProtection="1">
      <alignment horizontal="left"/>
      <protection locked="0"/>
    </xf>
    <xf numFmtId="0" fontId="6" fillId="0" borderId="0" xfId="0" applyFont="1" applyProtection="1">
      <protection locked="0"/>
    </xf>
    <xf numFmtId="0" fontId="33" fillId="20" borderId="1" xfId="0" applyFont="1" applyFill="1" applyBorder="1" applyAlignment="1" applyProtection="1">
      <alignment horizontal="center" vertical="center"/>
      <protection locked="0"/>
    </xf>
    <xf numFmtId="0" fontId="42" fillId="0" borderId="38" xfId="0" applyFont="1" applyBorder="1" applyAlignment="1" applyProtection="1">
      <alignment horizontal="left" vertical="center" wrapText="1"/>
      <protection locked="0"/>
    </xf>
    <xf numFmtId="0" fontId="42" fillId="0" borderId="40" xfId="0" applyFont="1" applyBorder="1" applyAlignment="1" applyProtection="1">
      <alignment horizontal="left" vertical="center"/>
      <protection locked="0"/>
    </xf>
    <xf numFmtId="0" fontId="42" fillId="0" borderId="38" xfId="0" applyFont="1" applyBorder="1" applyAlignment="1" applyProtection="1">
      <alignment horizontal="left" vertical="center"/>
      <protection locked="0"/>
    </xf>
    <xf numFmtId="0" fontId="42" fillId="0" borderId="39" xfId="0" applyFont="1" applyBorder="1" applyAlignment="1" applyProtection="1">
      <alignment horizontal="left" vertical="center"/>
      <protection locked="0"/>
    </xf>
    <xf numFmtId="0" fontId="6" fillId="0" borderId="8" xfId="0" applyFont="1" applyBorder="1" applyAlignment="1" applyProtection="1">
      <alignment horizontal="center"/>
      <protection locked="0"/>
    </xf>
    <xf numFmtId="0" fontId="6" fillId="0" borderId="10" xfId="0" applyFont="1" applyBorder="1" applyAlignment="1" applyProtection="1">
      <alignment horizontal="center"/>
      <protection locked="0"/>
    </xf>
    <xf numFmtId="0" fontId="6" fillId="0" borderId="11" xfId="0" applyFont="1" applyBorder="1" applyAlignment="1" applyProtection="1">
      <alignment horizontal="center"/>
      <protection locked="0"/>
    </xf>
    <xf numFmtId="0" fontId="6" fillId="0" borderId="12" xfId="0" applyFont="1" applyBorder="1" applyAlignment="1" applyProtection="1">
      <alignment horizontal="center"/>
      <protection locked="0"/>
    </xf>
    <xf numFmtId="0" fontId="33" fillId="0" borderId="8" xfId="0" applyFont="1" applyBorder="1" applyAlignment="1">
      <alignment horizontal="center" vertical="center" wrapText="1"/>
    </xf>
    <xf numFmtId="0" fontId="27" fillId="0" borderId="9"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0" xfId="0" applyFont="1" applyAlignment="1">
      <alignment horizontal="center" vertical="center" wrapText="1"/>
    </xf>
    <xf numFmtId="9" fontId="27" fillId="18" borderId="24" xfId="0" applyNumberFormat="1" applyFont="1" applyFill="1" applyBorder="1" applyAlignment="1" applyProtection="1">
      <alignment horizontal="center" vertical="center" textRotation="90"/>
      <protection hidden="1"/>
    </xf>
    <xf numFmtId="9" fontId="27" fillId="18" borderId="1" xfId="0" applyNumberFormat="1" applyFont="1" applyFill="1" applyBorder="1" applyAlignment="1" applyProtection="1">
      <alignment horizontal="center" vertical="center" textRotation="90"/>
      <protection hidden="1"/>
    </xf>
    <xf numFmtId="9" fontId="27" fillId="18" borderId="21" xfId="0" applyNumberFormat="1" applyFont="1" applyFill="1" applyBorder="1" applyAlignment="1" applyProtection="1">
      <alignment horizontal="center" vertical="center" textRotation="90"/>
      <protection hidden="1"/>
    </xf>
    <xf numFmtId="0" fontId="27" fillId="0" borderId="32" xfId="0" applyFont="1" applyBorder="1" applyAlignment="1" applyProtection="1">
      <alignment horizontal="center" vertical="center" wrapText="1"/>
      <protection locked="0"/>
    </xf>
    <xf numFmtId="0" fontId="27" fillId="0" borderId="19" xfId="0" applyFont="1" applyBorder="1" applyAlignment="1" applyProtection="1">
      <alignment horizontal="center" vertical="center" wrapText="1"/>
      <protection locked="0"/>
    </xf>
    <xf numFmtId="0" fontId="27" fillId="0" borderId="71" xfId="0" applyFont="1" applyBorder="1" applyAlignment="1" applyProtection="1">
      <alignment horizontal="center" vertical="center" wrapText="1"/>
      <protection locked="0"/>
    </xf>
    <xf numFmtId="0" fontId="27" fillId="0" borderId="58" xfId="0" applyFont="1" applyBorder="1" applyAlignment="1" applyProtection="1">
      <alignment horizontal="center" vertical="center" wrapText="1"/>
      <protection locked="0"/>
    </xf>
    <xf numFmtId="0" fontId="27" fillId="0" borderId="43" xfId="0" applyFont="1" applyBorder="1" applyAlignment="1" applyProtection="1">
      <alignment horizontal="center" vertical="center" wrapText="1"/>
      <protection locked="0"/>
    </xf>
    <xf numFmtId="0" fontId="33" fillId="20" borderId="38" xfId="0" applyFont="1" applyFill="1" applyBorder="1" applyAlignment="1" applyProtection="1">
      <alignment horizontal="center" vertical="center"/>
      <protection locked="0"/>
    </xf>
    <xf numFmtId="0" fontId="33" fillId="20" borderId="40" xfId="0" applyFont="1" applyFill="1" applyBorder="1" applyAlignment="1" applyProtection="1">
      <alignment horizontal="center" vertical="center"/>
      <protection locked="0"/>
    </xf>
    <xf numFmtId="0" fontId="33" fillId="20" borderId="39" xfId="0" applyFont="1" applyFill="1" applyBorder="1" applyAlignment="1" applyProtection="1">
      <alignment horizontal="center" vertical="center"/>
      <protection locked="0"/>
    </xf>
    <xf numFmtId="0" fontId="27" fillId="18" borderId="18" xfId="0" applyFont="1" applyFill="1" applyBorder="1" applyAlignment="1" applyProtection="1">
      <alignment horizontal="center" vertical="center" textRotation="90"/>
      <protection hidden="1"/>
    </xf>
    <xf numFmtId="0" fontId="36" fillId="22" borderId="24" xfId="0" applyFont="1" applyFill="1" applyBorder="1" applyAlignment="1" applyProtection="1">
      <alignment horizontal="center" vertical="center" wrapText="1"/>
      <protection locked="0"/>
    </xf>
    <xf numFmtId="0" fontId="27" fillId="18" borderId="61" xfId="0" applyFont="1" applyFill="1" applyBorder="1" applyAlignment="1" applyProtection="1">
      <alignment horizontal="center" vertical="center" wrapText="1"/>
      <protection hidden="1"/>
    </xf>
    <xf numFmtId="0" fontId="27" fillId="18" borderId="62" xfId="0" applyFont="1" applyFill="1" applyBorder="1" applyAlignment="1" applyProtection="1">
      <alignment horizontal="center" vertical="center" wrapText="1"/>
      <protection hidden="1"/>
    </xf>
    <xf numFmtId="0" fontId="27" fillId="22" borderId="24" xfId="0" applyFont="1" applyFill="1" applyBorder="1" applyAlignment="1" applyProtection="1">
      <alignment horizontal="center" vertical="center" wrapText="1"/>
      <protection locked="0"/>
    </xf>
    <xf numFmtId="0" fontId="27" fillId="6" borderId="24" xfId="0" applyFont="1" applyFill="1" applyBorder="1" applyAlignment="1" applyProtection="1">
      <alignment horizontal="center" vertical="center" wrapText="1"/>
      <protection hidden="1"/>
    </xf>
    <xf numFmtId="0" fontId="27" fillId="6" borderId="1" xfId="0" applyFont="1" applyFill="1" applyBorder="1" applyAlignment="1" applyProtection="1">
      <alignment horizontal="center" vertical="center" wrapText="1"/>
      <protection hidden="1"/>
    </xf>
    <xf numFmtId="0" fontId="36" fillId="0" borderId="24" xfId="0" applyFont="1" applyBorder="1" applyAlignment="1" applyProtection="1">
      <alignment horizontal="center" vertical="center"/>
      <protection locked="0"/>
    </xf>
    <xf numFmtId="0" fontId="36" fillId="0" borderId="1" xfId="0" applyFont="1" applyBorder="1" applyAlignment="1" applyProtection="1">
      <alignment horizontal="center" vertical="center"/>
      <protection locked="0"/>
    </xf>
    <xf numFmtId="0" fontId="27" fillId="0" borderId="24" xfId="0" applyFont="1" applyBorder="1" applyAlignment="1">
      <alignment horizontal="center" vertical="center" wrapText="1"/>
    </xf>
    <xf numFmtId="0" fontId="27" fillId="0" borderId="1" xfId="0" applyFont="1" applyBorder="1" applyAlignment="1">
      <alignment horizontal="center" vertical="center" wrapText="1"/>
    </xf>
    <xf numFmtId="0" fontId="27" fillId="6" borderId="21" xfId="0" applyFont="1" applyFill="1" applyBorder="1" applyAlignment="1" applyProtection="1">
      <alignment horizontal="center" vertical="center" wrapText="1"/>
      <protection hidden="1"/>
    </xf>
    <xf numFmtId="0" fontId="36" fillId="0" borderId="21" xfId="0" applyFont="1" applyBorder="1" applyAlignment="1" applyProtection="1">
      <alignment horizontal="center" vertical="center"/>
      <protection locked="0"/>
    </xf>
    <xf numFmtId="14" fontId="27" fillId="0" borderId="24" xfId="0" applyNumberFormat="1" applyFont="1" applyBorder="1" applyAlignment="1" applyProtection="1">
      <alignment horizontal="center" vertical="center" wrapText="1"/>
      <protection locked="0"/>
    </xf>
    <xf numFmtId="14" fontId="27" fillId="0" borderId="1" xfId="0" applyNumberFormat="1" applyFont="1" applyBorder="1" applyAlignment="1" applyProtection="1">
      <alignment horizontal="center" vertical="center" wrapText="1"/>
      <protection locked="0"/>
    </xf>
    <xf numFmtId="14" fontId="27" fillId="0" borderId="21" xfId="0" applyNumberFormat="1" applyFont="1" applyBorder="1" applyAlignment="1" applyProtection="1">
      <alignment horizontal="center" vertical="center" wrapText="1"/>
      <protection locked="0"/>
    </xf>
    <xf numFmtId="0" fontId="22" fillId="17" borderId="10" xfId="0" applyFont="1" applyFill="1" applyBorder="1" applyAlignment="1">
      <alignment horizontal="center" vertical="center" wrapText="1"/>
    </xf>
    <xf numFmtId="0" fontId="22" fillId="17" borderId="12" xfId="0" applyFont="1" applyFill="1" applyBorder="1" applyAlignment="1">
      <alignment horizontal="center" vertical="center" wrapText="1"/>
    </xf>
    <xf numFmtId="0" fontId="22" fillId="17" borderId="23" xfId="0" applyFont="1" applyFill="1" applyBorder="1" applyAlignment="1">
      <alignment horizontal="center" vertical="center" textRotation="90" wrapText="1"/>
    </xf>
    <xf numFmtId="0" fontId="22" fillId="17" borderId="47" xfId="0" applyFont="1" applyFill="1" applyBorder="1" applyAlignment="1">
      <alignment horizontal="center" vertical="center" textRotation="90" wrapText="1"/>
    </xf>
    <xf numFmtId="0" fontId="22" fillId="17" borderId="24" xfId="0" applyFont="1" applyFill="1" applyBorder="1" applyAlignment="1">
      <alignment horizontal="center" vertical="center" wrapText="1"/>
    </xf>
    <xf numFmtId="0" fontId="22" fillId="17" borderId="55" xfId="0" applyFont="1" applyFill="1" applyBorder="1" applyAlignment="1">
      <alignment horizontal="center" vertical="center" wrapText="1"/>
    </xf>
    <xf numFmtId="0" fontId="22" fillId="18" borderId="24" xfId="0" applyFont="1" applyFill="1" applyBorder="1" applyAlignment="1">
      <alignment horizontal="center" vertical="center" wrapText="1"/>
    </xf>
    <xf numFmtId="0" fontId="22" fillId="18" borderId="55" xfId="0" applyFont="1" applyFill="1" applyBorder="1" applyAlignment="1">
      <alignment horizontal="center" vertical="center" wrapText="1"/>
    </xf>
    <xf numFmtId="0" fontId="22" fillId="17" borderId="25" xfId="0" applyFont="1" applyFill="1" applyBorder="1" applyAlignment="1">
      <alignment horizontal="center" vertical="center" wrapText="1"/>
    </xf>
    <xf numFmtId="0" fontId="22" fillId="17" borderId="48" xfId="0" applyFont="1" applyFill="1" applyBorder="1" applyAlignment="1">
      <alignment horizontal="center" vertical="center" wrapText="1"/>
    </xf>
    <xf numFmtId="0" fontId="22" fillId="18" borderId="59" xfId="0" applyFont="1" applyFill="1" applyBorder="1" applyAlignment="1">
      <alignment horizontal="center" vertical="center" textRotation="90" wrapText="1"/>
    </xf>
    <xf numFmtId="0" fontId="22" fillId="18" borderId="50" xfId="0" applyFont="1" applyFill="1" applyBorder="1" applyAlignment="1">
      <alignment horizontal="center" vertical="center" textRotation="90" wrapText="1"/>
    </xf>
    <xf numFmtId="0" fontId="22" fillId="18" borderId="24" xfId="0" applyFont="1" applyFill="1" applyBorder="1" applyAlignment="1">
      <alignment horizontal="center" vertical="center" textRotation="90" wrapText="1"/>
    </xf>
    <xf numFmtId="0" fontId="22" fillId="18" borderId="55" xfId="0" applyFont="1" applyFill="1" applyBorder="1" applyAlignment="1">
      <alignment horizontal="center" vertical="center" textRotation="90" wrapText="1"/>
    </xf>
    <xf numFmtId="0" fontId="22" fillId="17" borderId="23" xfId="0" applyFont="1" applyFill="1" applyBorder="1" applyAlignment="1">
      <alignment horizontal="center" vertical="center" wrapText="1"/>
    </xf>
    <xf numFmtId="0" fontId="22" fillId="17" borderId="47" xfId="0" applyFont="1" applyFill="1" applyBorder="1" applyAlignment="1">
      <alignment horizontal="center" vertical="center" wrapText="1"/>
    </xf>
    <xf numFmtId="0" fontId="24" fillId="0" borderId="67" xfId="0" applyFont="1" applyBorder="1" applyAlignment="1" applyProtection="1">
      <alignment horizontal="center" vertical="center"/>
      <protection locked="0"/>
    </xf>
    <xf numFmtId="0" fontId="24" fillId="0" borderId="68" xfId="0" applyFont="1" applyBorder="1" applyAlignment="1" applyProtection="1">
      <alignment horizontal="center" vertical="center"/>
      <protection locked="0"/>
    </xf>
    <xf numFmtId="0" fontId="24" fillId="0" borderId="32" xfId="0" applyFont="1" applyBorder="1" applyAlignment="1" applyProtection="1">
      <alignment horizontal="center" vertical="center"/>
      <protection locked="0"/>
    </xf>
    <xf numFmtId="0" fontId="24" fillId="0" borderId="19" xfId="0" applyFont="1" applyBorder="1" applyAlignment="1" applyProtection="1">
      <alignment horizontal="center" vertical="center"/>
      <protection locked="0"/>
    </xf>
    <xf numFmtId="0" fontId="5" fillId="0" borderId="5"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18" borderId="5" xfId="0" applyFont="1" applyFill="1" applyBorder="1" applyAlignment="1" applyProtection="1">
      <alignment horizontal="center" vertical="center" wrapText="1"/>
      <protection hidden="1"/>
    </xf>
    <xf numFmtId="0" fontId="5" fillId="18" borderId="1" xfId="0" applyFont="1" applyFill="1" applyBorder="1" applyAlignment="1" applyProtection="1">
      <alignment horizontal="center" vertical="center" wrapText="1"/>
      <protection hidden="1"/>
    </xf>
    <xf numFmtId="0" fontId="22" fillId="17" borderId="25" xfId="0" applyFont="1" applyFill="1" applyBorder="1" applyAlignment="1">
      <alignment horizontal="center" vertical="center" textRotation="90" wrapText="1"/>
    </xf>
    <xf numFmtId="0" fontId="22" fillId="17" borderId="48" xfId="0" applyFont="1" applyFill="1" applyBorder="1" applyAlignment="1">
      <alignment horizontal="center" vertical="center" textRotation="90" wrapText="1"/>
    </xf>
    <xf numFmtId="0" fontId="0" fillId="0" borderId="1" xfId="0" applyBorder="1" applyAlignment="1">
      <alignment horizontal="center" vertical="center"/>
    </xf>
    <xf numFmtId="0" fontId="5" fillId="0" borderId="1" xfId="0" applyFont="1" applyBorder="1" applyAlignment="1">
      <alignment horizontal="center" vertical="center" wrapText="1"/>
    </xf>
    <xf numFmtId="0" fontId="20" fillId="0" borderId="38" xfId="0" applyFont="1" applyBorder="1" applyAlignment="1">
      <alignment horizontal="left" vertical="center" wrapText="1"/>
    </xf>
    <xf numFmtId="0" fontId="20" fillId="0" borderId="40" xfId="0" applyFont="1" applyBorder="1" applyAlignment="1">
      <alignment horizontal="left" vertical="center" wrapText="1"/>
    </xf>
    <xf numFmtId="0" fontId="20" fillId="0" borderId="39" xfId="0" applyFont="1" applyBorder="1" applyAlignment="1">
      <alignment horizontal="left" vertical="center" wrapText="1"/>
    </xf>
    <xf numFmtId="0" fontId="25" fillId="20" borderId="29" xfId="0" applyFont="1" applyFill="1" applyBorder="1" applyAlignment="1">
      <alignment horizontal="center" vertical="center"/>
    </xf>
    <xf numFmtId="0" fontId="25" fillId="20" borderId="30" xfId="0" applyFont="1" applyFill="1" applyBorder="1" applyAlignment="1">
      <alignment horizontal="center" vertical="center"/>
    </xf>
    <xf numFmtId="0" fontId="25" fillId="20" borderId="31" xfId="0" applyFont="1" applyFill="1" applyBorder="1" applyAlignment="1">
      <alignment horizontal="center" vertical="center"/>
    </xf>
    <xf numFmtId="0" fontId="25" fillId="20" borderId="26" xfId="0" applyFont="1" applyFill="1" applyBorder="1" applyAlignment="1">
      <alignment horizontal="center" vertical="center"/>
    </xf>
    <xf numFmtId="0" fontId="25" fillId="20" borderId="27" xfId="0" applyFont="1" applyFill="1" applyBorder="1" applyAlignment="1">
      <alignment horizontal="center" vertical="center"/>
    </xf>
    <xf numFmtId="0" fontId="25" fillId="20" borderId="28" xfId="0" applyFont="1" applyFill="1" applyBorder="1" applyAlignment="1">
      <alignment horizontal="center" vertical="center"/>
    </xf>
    <xf numFmtId="0" fontId="25" fillId="20" borderId="49" xfId="0" applyFont="1" applyFill="1" applyBorder="1" applyAlignment="1">
      <alignment horizontal="center" vertical="center"/>
    </xf>
    <xf numFmtId="0" fontId="22" fillId="18" borderId="25" xfId="0" applyFont="1" applyFill="1" applyBorder="1" applyAlignment="1">
      <alignment horizontal="center" vertical="center" textRotation="90" wrapText="1"/>
    </xf>
    <xf numFmtId="0" fontId="22" fillId="18" borderId="48" xfId="0" applyFont="1" applyFill="1" applyBorder="1" applyAlignment="1">
      <alignment horizontal="center" vertical="center" textRotation="90" wrapText="1"/>
    </xf>
    <xf numFmtId="0" fontId="22" fillId="17" borderId="61" xfId="0" applyFont="1" applyFill="1" applyBorder="1" applyAlignment="1">
      <alignment horizontal="center" vertical="center" wrapText="1"/>
    </xf>
    <xf numFmtId="0" fontId="22" fillId="17" borderId="56" xfId="0" applyFont="1" applyFill="1" applyBorder="1" applyAlignment="1">
      <alignment horizontal="center" vertical="center" wrapText="1"/>
    </xf>
    <xf numFmtId="0" fontId="5" fillId="0" borderId="10" xfId="0" applyFont="1" applyBorder="1" applyAlignment="1" applyProtection="1">
      <alignment horizontal="center" vertical="center" wrapText="1"/>
      <protection locked="0"/>
    </xf>
    <xf numFmtId="0" fontId="5" fillId="0" borderId="12" xfId="0" applyFont="1" applyBorder="1" applyAlignment="1" applyProtection="1">
      <alignment horizontal="center" vertical="center" wrapText="1"/>
      <protection locked="0"/>
    </xf>
    <xf numFmtId="0" fontId="24" fillId="0" borderId="23" xfId="0" applyFont="1" applyBorder="1" applyAlignment="1" applyProtection="1">
      <alignment horizontal="center" vertical="center"/>
      <protection locked="0"/>
    </xf>
    <xf numFmtId="0" fontId="24" fillId="0" borderId="20" xfId="0" applyFont="1" applyBorder="1" applyAlignment="1" applyProtection="1">
      <alignment horizontal="center" vertical="center"/>
      <protection locked="0"/>
    </xf>
    <xf numFmtId="0" fontId="5" fillId="0" borderId="24" xfId="0" applyFont="1" applyBorder="1" applyAlignment="1" applyProtection="1">
      <alignment horizontal="center" vertical="center" wrapText="1"/>
      <protection locked="0"/>
    </xf>
    <xf numFmtId="0" fontId="5" fillId="0" borderId="21" xfId="0" applyFont="1" applyBorder="1" applyAlignment="1" applyProtection="1">
      <alignment horizontal="center" vertical="center" wrapText="1"/>
      <protection locked="0"/>
    </xf>
    <xf numFmtId="0" fontId="5" fillId="18" borderId="24" xfId="0" applyFont="1" applyFill="1" applyBorder="1" applyAlignment="1" applyProtection="1">
      <alignment horizontal="center" vertical="center" wrapText="1"/>
      <protection hidden="1"/>
    </xf>
    <xf numFmtId="0" fontId="5" fillId="18" borderId="21" xfId="0" applyFont="1" applyFill="1" applyBorder="1" applyAlignment="1" applyProtection="1">
      <alignment horizontal="center" vertical="center" wrapText="1"/>
      <protection hidden="1"/>
    </xf>
    <xf numFmtId="0" fontId="5" fillId="18" borderId="24" xfId="0" applyFont="1" applyFill="1" applyBorder="1" applyAlignment="1" applyProtection="1">
      <alignment horizontal="center" vertical="center"/>
      <protection hidden="1"/>
    </xf>
    <xf numFmtId="0" fontId="5" fillId="18" borderId="1" xfId="0" applyFont="1" applyFill="1" applyBorder="1" applyAlignment="1" applyProtection="1">
      <alignment horizontal="center" vertical="center"/>
      <protection hidden="1"/>
    </xf>
    <xf numFmtId="9" fontId="5" fillId="18" borderId="24" xfId="0" applyNumberFormat="1" applyFont="1" applyFill="1" applyBorder="1" applyAlignment="1" applyProtection="1">
      <alignment horizontal="center" vertical="center" wrapText="1"/>
      <protection hidden="1"/>
    </xf>
    <xf numFmtId="9" fontId="5" fillId="18" borderId="1" xfId="0" applyNumberFormat="1" applyFont="1" applyFill="1" applyBorder="1" applyAlignment="1" applyProtection="1">
      <alignment horizontal="center" vertical="center" wrapText="1"/>
      <protection hidden="1"/>
    </xf>
    <xf numFmtId="9" fontId="5" fillId="18" borderId="24" xfId="0" applyNumberFormat="1" applyFont="1" applyFill="1" applyBorder="1" applyAlignment="1" applyProtection="1">
      <alignment horizontal="center" vertical="center"/>
      <protection hidden="1"/>
    </xf>
    <xf numFmtId="9" fontId="5" fillId="18" borderId="1" xfId="0" applyNumberFormat="1" applyFont="1" applyFill="1" applyBorder="1" applyAlignment="1" applyProtection="1">
      <alignment horizontal="center" vertical="center"/>
      <protection hidden="1"/>
    </xf>
    <xf numFmtId="0" fontId="5" fillId="18" borderId="25" xfId="0" applyFont="1" applyFill="1" applyBorder="1" applyAlignment="1" applyProtection="1">
      <alignment horizontal="center" vertical="center"/>
      <protection hidden="1"/>
    </xf>
    <xf numFmtId="0" fontId="5" fillId="18" borderId="18" xfId="0" applyFont="1" applyFill="1" applyBorder="1" applyAlignment="1" applyProtection="1">
      <alignment horizontal="center" vertical="center"/>
      <protection hidden="1"/>
    </xf>
    <xf numFmtId="0" fontId="5" fillId="0" borderId="51" xfId="0" applyFont="1" applyBorder="1" applyAlignment="1" applyProtection="1">
      <alignment horizontal="center" vertical="center" wrapText="1"/>
      <protection locked="0"/>
    </xf>
    <xf numFmtId="0" fontId="5" fillId="0" borderId="64" xfId="0" applyFont="1" applyBorder="1" applyAlignment="1" applyProtection="1">
      <alignment horizontal="center" vertical="center" wrapText="1"/>
      <protection locked="0"/>
    </xf>
    <xf numFmtId="0" fontId="5" fillId="0" borderId="56" xfId="0" applyFont="1" applyBorder="1" applyAlignment="1" applyProtection="1">
      <alignment horizontal="left" vertical="center" wrapText="1"/>
      <protection locked="0"/>
    </xf>
    <xf numFmtId="0" fontId="5" fillId="0" borderId="56" xfId="0" applyFont="1" applyBorder="1" applyAlignment="1" applyProtection="1">
      <alignment horizontal="center" vertical="center" wrapText="1"/>
      <protection locked="0"/>
    </xf>
    <xf numFmtId="0" fontId="5" fillId="0" borderId="33" xfId="0" applyFont="1" applyBorder="1" applyAlignment="1" applyProtection="1">
      <alignment horizontal="center" vertical="center" wrapText="1"/>
      <protection locked="0"/>
    </xf>
    <xf numFmtId="0" fontId="5" fillId="0" borderId="18" xfId="0" applyFont="1" applyBorder="1" applyAlignment="1" applyProtection="1">
      <alignment horizontal="center" vertical="center" wrapText="1"/>
      <protection locked="0"/>
    </xf>
    <xf numFmtId="0" fontId="5" fillId="0" borderId="23"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9" fontId="5" fillId="18" borderId="55" xfId="0" applyNumberFormat="1" applyFont="1" applyFill="1" applyBorder="1" applyAlignment="1" applyProtection="1">
      <alignment horizontal="center" vertical="center"/>
      <protection hidden="1"/>
    </xf>
    <xf numFmtId="9" fontId="5" fillId="18" borderId="55" xfId="0" applyNumberFormat="1" applyFont="1" applyFill="1" applyBorder="1" applyAlignment="1" applyProtection="1">
      <alignment horizontal="center" vertical="center" wrapText="1"/>
      <protection hidden="1"/>
    </xf>
    <xf numFmtId="0" fontId="5" fillId="18" borderId="48" xfId="0" applyFont="1" applyFill="1" applyBorder="1" applyAlignment="1" applyProtection="1">
      <alignment horizontal="center" vertical="center"/>
      <protection hidden="1"/>
    </xf>
    <xf numFmtId="0" fontId="5" fillId="0" borderId="66" xfId="0" applyFont="1" applyBorder="1" applyAlignment="1" applyProtection="1">
      <alignment horizontal="center" vertical="center" wrapText="1"/>
      <protection locked="0"/>
    </xf>
    <xf numFmtId="0" fontId="5" fillId="0" borderId="17" xfId="0" applyFont="1" applyBorder="1" applyAlignment="1" applyProtection="1">
      <alignment horizontal="center" vertical="center" wrapText="1"/>
      <protection locked="0"/>
    </xf>
    <xf numFmtId="0" fontId="5" fillId="0" borderId="61" xfId="0" applyFont="1" applyBorder="1" applyAlignment="1" applyProtection="1">
      <alignment horizontal="center" vertical="center" wrapText="1"/>
      <protection locked="0"/>
    </xf>
    <xf numFmtId="0" fontId="5" fillId="0" borderId="62"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22" xfId="0" applyFont="1" applyBorder="1" applyAlignment="1" applyProtection="1">
      <alignment horizontal="center" vertical="center" wrapText="1"/>
      <protection locked="0"/>
    </xf>
    <xf numFmtId="0" fontId="5" fillId="0" borderId="47" xfId="0" applyFont="1" applyBorder="1" applyAlignment="1" applyProtection="1">
      <alignment horizontal="center" vertical="center" wrapText="1"/>
      <protection locked="0"/>
    </xf>
    <xf numFmtId="0" fontId="5" fillId="18" borderId="55" xfId="0" applyFont="1" applyFill="1" applyBorder="1" applyAlignment="1" applyProtection="1">
      <alignment horizontal="center" vertical="center"/>
      <protection hidden="1"/>
    </xf>
    <xf numFmtId="0" fontId="5" fillId="0" borderId="65" xfId="0" applyFont="1" applyBorder="1" applyAlignment="1" applyProtection="1">
      <alignment horizontal="center" vertical="center" wrapText="1"/>
      <protection locked="0"/>
    </xf>
    <xf numFmtId="0" fontId="23" fillId="20" borderId="1" xfId="0" applyFont="1" applyFill="1" applyBorder="1" applyAlignment="1" applyProtection="1">
      <alignment horizontal="center" vertical="center"/>
      <protection locked="0"/>
    </xf>
    <xf numFmtId="0" fontId="23" fillId="20" borderId="38" xfId="0" applyFont="1" applyFill="1" applyBorder="1" applyAlignment="1" applyProtection="1">
      <alignment horizontal="center" vertical="center"/>
      <protection locked="0"/>
    </xf>
    <xf numFmtId="0" fontId="23" fillId="20" borderId="40" xfId="0" applyFont="1" applyFill="1" applyBorder="1" applyAlignment="1" applyProtection="1">
      <alignment horizontal="center" vertical="center"/>
      <protection locked="0"/>
    </xf>
    <xf numFmtId="0" fontId="23" fillId="20" borderId="39" xfId="0" applyFont="1" applyFill="1" applyBorder="1" applyAlignment="1" applyProtection="1">
      <alignment horizontal="center" vertical="center"/>
      <protection locked="0"/>
    </xf>
    <xf numFmtId="0" fontId="21" fillId="0" borderId="38" xfId="0" applyFont="1" applyBorder="1" applyAlignment="1" applyProtection="1">
      <alignment horizontal="left"/>
      <protection locked="0"/>
    </xf>
    <xf numFmtId="0" fontId="21" fillId="0" borderId="40" xfId="0" applyFont="1" applyBorder="1" applyAlignment="1" applyProtection="1">
      <alignment horizontal="left"/>
      <protection locked="0"/>
    </xf>
    <xf numFmtId="0" fontId="21" fillId="0" borderId="39" xfId="0" applyFont="1" applyBorder="1" applyAlignment="1" applyProtection="1">
      <alignment horizontal="left"/>
      <protection locked="0"/>
    </xf>
    <xf numFmtId="0" fontId="3" fillId="0" borderId="1" xfId="0" applyFont="1" applyBorder="1" applyAlignment="1" applyProtection="1">
      <alignment horizontal="center" vertical="center" wrapText="1"/>
      <protection locked="0"/>
    </xf>
    <xf numFmtId="14" fontId="3" fillId="0" borderId="1" xfId="0" applyNumberFormat="1"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15" fillId="6" borderId="0" xfId="0" applyFont="1" applyFill="1" applyAlignment="1">
      <alignment horizontal="justify" vertical="center" wrapText="1"/>
    </xf>
    <xf numFmtId="0" fontId="3" fillId="15" borderId="23" xfId="0" applyFont="1" applyFill="1" applyBorder="1" applyAlignment="1">
      <alignment horizontal="center" vertical="center"/>
    </xf>
    <xf numFmtId="0" fontId="3" fillId="15" borderId="24" xfId="0" applyFont="1" applyFill="1" applyBorder="1" applyAlignment="1">
      <alignment horizontal="center" vertical="center"/>
    </xf>
    <xf numFmtId="0" fontId="3" fillId="15" borderId="25" xfId="0" applyFont="1" applyFill="1" applyBorder="1" applyAlignment="1">
      <alignment horizontal="center" vertical="center"/>
    </xf>
    <xf numFmtId="0" fontId="4" fillId="2" borderId="1" xfId="2" applyBorder="1" applyAlignment="1">
      <alignment horizontal="center"/>
    </xf>
    <xf numFmtId="0" fontId="3" fillId="15" borderId="8" xfId="0" applyFont="1" applyFill="1" applyBorder="1" applyAlignment="1">
      <alignment horizontal="center" vertical="center"/>
    </xf>
    <xf numFmtId="0" fontId="3" fillId="15" borderId="9" xfId="0" applyFont="1" applyFill="1" applyBorder="1" applyAlignment="1">
      <alignment horizontal="center" vertical="center"/>
    </xf>
    <xf numFmtId="0" fontId="3" fillId="15" borderId="10" xfId="0" applyFont="1" applyFill="1" applyBorder="1" applyAlignment="1">
      <alignment horizontal="center" vertical="center"/>
    </xf>
    <xf numFmtId="0" fontId="7" fillId="12" borderId="34" xfId="0" applyFont="1" applyFill="1" applyBorder="1" applyAlignment="1">
      <alignment horizontal="center" vertical="center" wrapText="1" readingOrder="1"/>
    </xf>
    <xf numFmtId="0" fontId="7" fillId="12" borderId="35" xfId="0" applyFont="1" applyFill="1" applyBorder="1" applyAlignment="1">
      <alignment horizontal="center" vertical="center" wrapText="1" readingOrder="1"/>
    </xf>
    <xf numFmtId="0" fontId="10" fillId="16" borderId="26" xfId="0" applyFont="1" applyFill="1" applyBorder="1" applyAlignment="1">
      <alignment horizontal="center" vertical="center" wrapText="1" readingOrder="1"/>
    </xf>
    <xf numFmtId="0" fontId="10" fillId="16" borderId="27" xfId="0" applyFont="1" applyFill="1" applyBorder="1" applyAlignment="1">
      <alignment horizontal="center" vertical="center" wrapText="1" readingOrder="1"/>
    </xf>
    <xf numFmtId="0" fontId="10" fillId="16" borderId="28" xfId="0" applyFont="1" applyFill="1" applyBorder="1" applyAlignment="1">
      <alignment horizontal="center" vertical="center" wrapText="1" readingOrder="1"/>
    </xf>
    <xf numFmtId="0" fontId="11" fillId="16" borderId="29" xfId="0" applyFont="1" applyFill="1" applyBorder="1" applyAlignment="1">
      <alignment horizontal="center" vertical="center" wrapText="1" readingOrder="1"/>
    </xf>
    <xf numFmtId="0" fontId="11" fillId="16" borderId="30" xfId="0" applyFont="1" applyFill="1" applyBorder="1" applyAlignment="1">
      <alignment horizontal="center" vertical="center" wrapText="1" readingOrder="1"/>
    </xf>
    <xf numFmtId="0" fontId="11" fillId="6" borderId="32" xfId="0" applyFont="1" applyFill="1" applyBorder="1" applyAlignment="1">
      <alignment horizontal="center" vertical="center" wrapText="1" readingOrder="1"/>
    </xf>
    <xf numFmtId="0" fontId="11" fillId="6" borderId="19" xfId="0" applyFont="1" applyFill="1" applyBorder="1" applyAlignment="1">
      <alignment horizontal="center" vertical="center" wrapText="1" readingOrder="1"/>
    </xf>
    <xf numFmtId="0" fontId="11" fillId="6" borderId="5" xfId="0" applyFont="1" applyFill="1" applyBorder="1" applyAlignment="1">
      <alignment horizontal="center" vertical="center" wrapText="1" readingOrder="1"/>
    </xf>
    <xf numFmtId="0" fontId="11" fillId="6" borderId="1" xfId="0" applyFont="1" applyFill="1" applyBorder="1" applyAlignment="1">
      <alignment horizontal="center" vertical="center" wrapText="1" readingOrder="1"/>
    </xf>
    <xf numFmtId="0" fontId="11" fillId="6" borderId="20" xfId="0" applyFont="1" applyFill="1" applyBorder="1" applyAlignment="1">
      <alignment horizontal="center" vertical="center" wrapText="1" readingOrder="1"/>
    </xf>
    <xf numFmtId="0" fontId="11" fillId="6" borderId="21" xfId="0" applyFont="1" applyFill="1" applyBorder="1" applyAlignment="1">
      <alignment horizontal="center" vertical="center" wrapText="1" readingOrder="1"/>
    </xf>
  </cellXfs>
  <cellStyles count="3">
    <cellStyle name="Énfasis1" xfId="2" builtinId="29"/>
    <cellStyle name="Normal" xfId="0" builtinId="0"/>
    <cellStyle name="Porcentaje" xfId="1" builtinId="5"/>
  </cellStyles>
  <dxfs count="373">
    <dxf>
      <font>
        <b/>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rgb="FF000000"/>
        <name val="Calibri"/>
        <scheme val="minor"/>
      </font>
      <alignment horizontal="center" vertical="center" textRotation="0" wrapText="1" indent="0" justifyLastLine="0" shrinkToFit="0" readingOrder="1"/>
    </dxf>
    <dxf>
      <font>
        <b val="0"/>
        <i val="0"/>
        <strike val="0"/>
        <condense val="0"/>
        <extend val="0"/>
        <outline val="0"/>
        <shadow val="0"/>
        <u val="none"/>
        <vertAlign val="baseline"/>
        <sz val="11"/>
        <color theme="1"/>
        <name val="Calibri"/>
        <scheme val="minor"/>
      </font>
      <border diagonalUp="0" diagonalDown="0" outline="0">
        <left style="thin">
          <color theme="4"/>
        </left>
        <right style="thin">
          <color theme="4"/>
        </right>
        <top style="thin">
          <color theme="4"/>
        </top>
        <bottom/>
      </border>
    </dxf>
    <dxf>
      <font>
        <b val="0"/>
        <i val="0"/>
        <strike val="0"/>
        <condense val="0"/>
        <extend val="0"/>
        <outline val="0"/>
        <shadow val="0"/>
        <u val="none"/>
        <vertAlign val="baseline"/>
        <sz val="11"/>
        <color theme="1"/>
        <name val="Calibri"/>
        <scheme val="minor"/>
      </font>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scheme val="minor"/>
      </font>
      <border diagonalUp="0" diagonalDown="0">
        <left/>
        <right style="thin">
          <color theme="4"/>
        </right>
        <top style="thin">
          <color theme="4"/>
        </top>
        <bottom/>
        <vertical/>
        <horizontal/>
      </border>
    </dxf>
    <dxf>
      <border outline="0">
        <top style="thin">
          <color theme="4"/>
        </top>
      </border>
    </dxf>
    <dxf>
      <font>
        <b val="0"/>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0"/>
        <name val="Calibri"/>
        <scheme val="minor"/>
      </font>
      <fill>
        <patternFill patternType="solid">
          <fgColor theme="4"/>
          <bgColor theme="4"/>
        </patternFill>
      </fill>
    </dxf>
    <dxf>
      <font>
        <b/>
        <i val="0"/>
        <strike val="0"/>
        <condense val="0"/>
        <extend val="0"/>
        <outline val="0"/>
        <shadow val="0"/>
        <u val="none"/>
        <vertAlign val="baseline"/>
        <sz val="11"/>
        <color theme="0"/>
        <name val="Calibri"/>
        <scheme val="minor"/>
      </font>
      <fill>
        <patternFill patternType="solid">
          <fgColor theme="4"/>
          <bgColor theme="4"/>
        </patternFill>
      </fill>
    </dxf>
    <dxf>
      <font>
        <b val="0"/>
        <i val="0"/>
        <strike val="0"/>
        <condense val="0"/>
        <extend val="0"/>
        <outline val="0"/>
        <shadow val="0"/>
        <u val="none"/>
        <vertAlign val="baseline"/>
        <sz val="11"/>
        <color theme="1"/>
        <name val="Calibri"/>
        <scheme val="minor"/>
      </font>
      <border diagonalUp="0" diagonalDown="0">
        <left/>
        <right/>
        <top style="thin">
          <color theme="4"/>
        </top>
        <bottom/>
        <vertical/>
        <horizontal/>
      </border>
    </dxf>
    <dxf>
      <border outline="0">
        <top style="thin">
          <color theme="4"/>
        </top>
        <bottom style="thin">
          <color theme="4"/>
        </bottom>
      </border>
    </dxf>
    <dxf>
      <font>
        <b val="0"/>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0"/>
        <name val="Calibri"/>
        <scheme val="minor"/>
      </font>
      <fill>
        <patternFill patternType="solid">
          <fgColor theme="4"/>
          <bgColor theme="4"/>
        </patternFill>
      </fill>
    </dxf>
    <dxf>
      <font>
        <b val="0"/>
        <i val="0"/>
        <strike val="0"/>
        <condense val="0"/>
        <extend val="0"/>
        <outline val="0"/>
        <shadow val="0"/>
        <u val="none"/>
        <vertAlign val="baseline"/>
        <sz val="11"/>
        <color theme="1"/>
        <name val="Calibri"/>
        <scheme val="minor"/>
      </font>
      <border diagonalUp="0" diagonalDown="0">
        <left/>
        <right/>
        <top style="thin">
          <color theme="4"/>
        </top>
        <bottom/>
        <vertical/>
        <horizontal/>
      </border>
    </dxf>
    <dxf>
      <border outline="0">
        <left style="thin">
          <color theme="4"/>
        </left>
        <top style="thin">
          <color theme="4"/>
        </top>
        <bottom style="thin">
          <color theme="4"/>
        </bottom>
      </border>
    </dxf>
    <dxf>
      <font>
        <b val="0"/>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0"/>
        <name val="Calibri"/>
        <scheme val="minor"/>
      </font>
      <fill>
        <patternFill patternType="solid">
          <fgColor theme="4"/>
          <bgColor theme="4"/>
        </patternFill>
      </fill>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dxf>
    <dxf>
      <fill>
        <patternFill>
          <bgColor rgb="FFFFC0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dxf>
    <dxf>
      <fill>
        <patternFill>
          <bgColor rgb="FFFFC0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dxf>
    <dxf>
      <fill>
        <patternFill>
          <bgColor rgb="FFFFC0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theme="1"/>
        </patternFill>
      </fill>
    </dxf>
    <dxf>
      <fill>
        <patternFill>
          <bgColor theme="1"/>
        </patternFill>
      </fill>
    </dxf>
    <dxf>
      <fill>
        <patternFill>
          <bgColor theme="1"/>
        </patternFill>
      </fill>
    </dxf>
    <dxf>
      <fill>
        <patternFill>
          <bgColor theme="1"/>
        </patternFill>
      </fill>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dxf>
    <dxf>
      <fill>
        <patternFill>
          <bgColor rgb="FFFFC0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dxf>
    <dxf>
      <fill>
        <patternFill>
          <bgColor rgb="FFFFC0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dxf>
    <dxf>
      <fill>
        <patternFill>
          <bgColor rgb="FFFFC0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9966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551295</xdr:colOff>
      <xdr:row>0</xdr:row>
      <xdr:rowOff>63500</xdr:rowOff>
    </xdr:from>
    <xdr:to>
      <xdr:col>1</xdr:col>
      <xdr:colOff>585932</xdr:colOff>
      <xdr:row>2</xdr:row>
      <xdr:rowOff>222438</xdr:rowOff>
    </xdr:to>
    <xdr:pic>
      <xdr:nvPicPr>
        <xdr:cNvPr id="2" name="Imagen 1">
          <a:extLst>
            <a:ext uri="{FF2B5EF4-FFF2-40B4-BE49-F238E27FC236}">
              <a16:creationId xmlns:a16="http://schemas.microsoft.com/office/drawing/2014/main" id="{A7E630E1-3107-4FFC-9F4C-55BD5216EEDA}"/>
            </a:ext>
          </a:extLst>
        </xdr:cNvPr>
        <xdr:cNvPicPr>
          <a:picLocks noChangeAspect="1"/>
        </xdr:cNvPicPr>
      </xdr:nvPicPr>
      <xdr:blipFill>
        <a:blip xmlns:r="http://schemas.openxmlformats.org/officeDocument/2006/relationships" r:embed="rId1"/>
        <a:stretch>
          <a:fillRect/>
        </a:stretch>
      </xdr:blipFill>
      <xdr:spPr>
        <a:xfrm>
          <a:off x="551295" y="63500"/>
          <a:ext cx="680220" cy="67752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RCHIVOS%202022/Archivos%20matriz%20riesgo%20y%20Control%20Interno/Informes%20de%20riesgos%20financiera/Formato%20informe%20riesgos%20ajustado%20junio%202%20Contabilida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Mapa de Riesgos de Gestión"/>
      <sheetName val="Mapa de Riesgos Corrupción"/>
      <sheetName val="datos"/>
    </sheetNames>
    <sheetDataSet>
      <sheetData sheetId="0"/>
      <sheetData sheetId="1"/>
      <sheetData sheetId="2"/>
      <sheetData sheetId="3">
        <row r="2">
          <cell r="AC2" t="str">
            <v>Probabilidad Valor</v>
          </cell>
          <cell r="AD2" t="str">
            <v>Frecuencia</v>
          </cell>
          <cell r="AE2" t="str">
            <v>Probalidad</v>
          </cell>
        </row>
        <row r="3">
          <cell r="AC3">
            <v>0.2</v>
          </cell>
          <cell r="AD3">
            <v>5</v>
          </cell>
          <cell r="AE3" t="str">
            <v>Muy Baja</v>
          </cell>
          <cell r="AP3" t="str">
            <v>Preventivo</v>
          </cell>
          <cell r="AQ3" t="str">
            <v>Va hacia las causas del riesgo, aseguran el resultado final esperado.</v>
          </cell>
          <cell r="AR3">
            <v>0.25</v>
          </cell>
        </row>
        <row r="4">
          <cell r="AC4">
            <v>0.4</v>
          </cell>
          <cell r="AD4">
            <v>25</v>
          </cell>
          <cell r="AE4" t="str">
            <v>Baja</v>
          </cell>
          <cell r="AP4" t="str">
            <v>Detectivo</v>
          </cell>
          <cell r="AQ4" t="str">
            <v>Detecta que algo ocurre y devuelve el proceso a los controles preventivos.
Se pueden generar reprocesos.</v>
          </cell>
          <cell r="AR4">
            <v>0.15</v>
          </cell>
        </row>
        <row r="5">
          <cell r="AC5">
            <v>0.6</v>
          </cell>
          <cell r="AD5">
            <v>150</v>
          </cell>
          <cell r="AE5" t="str">
            <v>Media</v>
          </cell>
          <cell r="AP5" t="str">
            <v>Correctivo</v>
          </cell>
          <cell r="AQ5" t="str">
            <v>Dado que permiten reducir el impacto de la materialización del riesgo, tienen un costo en su implementación.</v>
          </cell>
          <cell r="AR5">
            <v>0.1</v>
          </cell>
        </row>
        <row r="6">
          <cell r="AC6">
            <v>0.8</v>
          </cell>
          <cell r="AD6">
            <v>300</v>
          </cell>
          <cell r="AE6" t="str">
            <v>Alta</v>
          </cell>
          <cell r="AP6" t="str">
            <v>Automático</v>
          </cell>
          <cell r="AQ6" t="str">
            <v>Son actividades de procesamiento o validación de información que se ejecutan por un sistema y/o aplicativo de manera automática sin la intervención de personas para su realización.</v>
          </cell>
          <cell r="AR6">
            <v>0.25</v>
          </cell>
          <cell r="AT6" t="str">
            <v>Tipo</v>
          </cell>
          <cell r="AU6" t="str">
            <v>Afectación</v>
          </cell>
        </row>
        <row r="7">
          <cell r="AC7">
            <v>1</v>
          </cell>
          <cell r="AD7">
            <v>300</v>
          </cell>
          <cell r="AE7" t="str">
            <v>Muy Alta</v>
          </cell>
          <cell r="AP7" t="str">
            <v>Manual</v>
          </cell>
          <cell r="AQ7" t="str">
            <v>Controles que son ejecutados por una persona., tiene implícito el error humano.</v>
          </cell>
          <cell r="AR7">
            <v>0.15</v>
          </cell>
          <cell r="AT7" t="str">
            <v>Preventivo</v>
          </cell>
          <cell r="AU7" t="str">
            <v>Probabilidad</v>
          </cell>
        </row>
        <row r="8">
          <cell r="AT8" t="str">
            <v>Detectivo</v>
          </cell>
          <cell r="AU8" t="str">
            <v>Probabilidad</v>
          </cell>
        </row>
        <row r="9">
          <cell r="AT9" t="str">
            <v>Correctivo</v>
          </cell>
          <cell r="AU9" t="str">
            <v>Impacto</v>
          </cell>
        </row>
        <row r="10">
          <cell r="AB10" t="str">
            <v>Afectación Económica (o presupuestal)</v>
          </cell>
          <cell r="AC10"/>
          <cell r="AD10" t="str">
            <v>Probabilidad</v>
          </cell>
        </row>
        <row r="11">
          <cell r="AA11"/>
          <cell r="AB11" t="str">
            <v xml:space="preserve">    Afectación menor a 10 SMLMV</v>
          </cell>
          <cell r="AC11" t="str">
            <v>Leve</v>
          </cell>
          <cell r="AD11">
            <v>0.2</v>
          </cell>
        </row>
        <row r="12">
          <cell r="AA12"/>
          <cell r="AB12" t="str">
            <v xml:space="preserve">    Entre 10 y 50 SMLMV</v>
          </cell>
          <cell r="AC12" t="str">
            <v>Menor</v>
          </cell>
          <cell r="AD12">
            <v>0.4</v>
          </cell>
        </row>
        <row r="13">
          <cell r="AA13"/>
          <cell r="AB13" t="str">
            <v xml:space="preserve">    Entre 50 y 100 SMLMV</v>
          </cell>
          <cell r="AC13" t="str">
            <v>Moderado</v>
          </cell>
          <cell r="AD13">
            <v>0.6</v>
          </cell>
        </row>
        <row r="14">
          <cell r="AB14" t="str">
            <v xml:space="preserve">    Entre 100 y 500 SMLMV</v>
          </cell>
          <cell r="AC14" t="str">
            <v>Mayor</v>
          </cell>
          <cell r="AD14">
            <v>0.8</v>
          </cell>
        </row>
        <row r="15">
          <cell r="AB15" t="str">
            <v xml:space="preserve">    Mayor a 500 SMLMV</v>
          </cell>
          <cell r="AC15" t="str">
            <v>Catastrófico</v>
          </cell>
          <cell r="AD15">
            <v>1</v>
          </cell>
        </row>
        <row r="16">
          <cell r="AB16" t="str">
            <v>Pérdida Reputacional</v>
          </cell>
          <cell r="AC16"/>
          <cell r="AD16"/>
        </row>
        <row r="17">
          <cell r="AB17" t="str">
            <v xml:space="preserve">    Afecta la imagen de alguna área de la organización</v>
          </cell>
          <cell r="AC17" t="str">
            <v>Leve</v>
          </cell>
          <cell r="AD17">
            <v>0.2</v>
          </cell>
        </row>
        <row r="18">
          <cell r="AB18" t="str">
            <v xml:space="preserve">    Afecta la imagen de la entidad internamente, de conocimiento general, nivel interno, de junta directiva y accionistas y/o de proveedores</v>
          </cell>
          <cell r="AC18" t="str">
            <v>Menor</v>
          </cell>
          <cell r="AD18">
            <v>0.4</v>
          </cell>
        </row>
        <row r="19">
          <cell r="AB19" t="str">
            <v xml:space="preserve">    Afecta la imagen de la entidad con algunos usuarios de relevancia frente al logro de los objetivos</v>
          </cell>
          <cell r="AC19" t="str">
            <v>Moderado</v>
          </cell>
          <cell r="AD19">
            <v>0.6</v>
          </cell>
        </row>
        <row r="20">
          <cell r="AB20" t="str">
            <v xml:space="preserve">    Afecta la imagen de la entidad con efecto publicitario sostenido a nivel de sector administrativo, nivel departamental o municipal</v>
          </cell>
          <cell r="AC20" t="str">
            <v>Mayor</v>
          </cell>
          <cell r="AD20">
            <v>0.8</v>
          </cell>
        </row>
        <row r="21">
          <cell r="AB21" t="str">
            <v xml:space="preserve">    Afecta la imagen de la entidad a nivel nacional, con efecto publicitarios sostenible a nivel país</v>
          </cell>
          <cell r="AC21" t="str">
            <v>Catastrófico</v>
          </cell>
          <cell r="AD21">
            <v>1</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objetivos_estrategicos" displayName="objetivos_estrategicos" ref="A1:A12" totalsRowShown="0" headerRowDxfId="16" dataDxfId="15" tableBorderDxfId="14">
  <tableColumns count="1">
    <tableColumn id="1" xr3:uid="{00000000-0010-0000-0000-000001000000}" name="objetivos_estrategicos" dataDxfId="13"/>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Procesos" displayName="Procesos" ref="B1:B21" totalsRowShown="0" headerRowDxfId="12" dataDxfId="11" tableBorderDxfId="10">
  <tableColumns count="1">
    <tableColumn id="1" xr3:uid="{00000000-0010-0000-0100-000001000000}" name="Procesos" dataDxfId="9"/>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impacto" displayName="impacto" ref="G1:G4" totalsRowShown="0" headerRowDxfId="8">
  <tableColumns count="1">
    <tableColumn id="1" xr3:uid="{00000000-0010-0000-0200-000001000000}" name="impacto"/>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ipos_riesgos" displayName="tipos_riesgos" ref="C1:F21" totalsRowShown="0" headerRowDxfId="7" dataDxfId="6" tableBorderDxfId="5">
  <sortState xmlns:xlrd2="http://schemas.microsoft.com/office/spreadsheetml/2017/richdata2" ref="E2:E12">
    <sortCondition ref="E2"/>
  </sortState>
  <tableColumns count="4">
    <tableColumn id="3" xr3:uid="{00000000-0010-0000-0300-000003000000}" name="Objetivo Procesos" dataDxfId="4"/>
    <tableColumn id="4" xr3:uid="{00000000-0010-0000-0300-000004000000}" name="Factor de Riesgo" dataDxfId="3"/>
    <tableColumn id="1" xr3:uid="{00000000-0010-0000-0300-000001000000}" name="Clasificación del Riesgo" dataDxfId="2"/>
    <tableColumn id="2" xr3:uid="{00000000-0010-0000-0300-000002000000}" name="Criterios de Impacto" dataDxfId="1"/>
  </tableColumns>
  <tableStyleInfo name="TableStyleMedium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ratamiento" displayName="tratamiento" ref="I1:I4" totalsRowShown="0">
  <tableColumns count="1">
    <tableColumn id="1" xr3:uid="{00000000-0010-0000-0400-000001000000}" name="Tipo de control"/>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ratamiento_corrupcion" displayName="tratamiento_corrupcion" ref="P1:P4" totalsRowShown="0" headerRowDxfId="0">
  <tableColumns count="1">
    <tableColumn id="1" xr3:uid="{00000000-0010-0000-0500-000001000000}" name="tratamiento_corrupcion"/>
  </tableColumns>
  <tableStyleInfo name="TableStyleMedium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3.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9"/>
  <sheetViews>
    <sheetView zoomScale="80" zoomScaleNormal="80" workbookViewId="0">
      <pane ySplit="1" topLeftCell="A2" activePane="bottomLeft" state="frozen"/>
      <selection pane="bottomLeft" activeCell="C48" sqref="C48"/>
    </sheetView>
  </sheetViews>
  <sheetFormatPr baseColWidth="10" defaultColWidth="11.42578125" defaultRowHeight="15" x14ac:dyDescent="0.25"/>
  <cols>
    <col min="1" max="1" width="12.5703125" style="136" customWidth="1"/>
    <col min="2" max="2" width="25.85546875" style="136" customWidth="1"/>
    <col min="3" max="3" width="143.140625" style="136" customWidth="1"/>
    <col min="4" max="4" width="11.42578125" style="136"/>
    <col min="5" max="5" width="11.42578125" style="136" customWidth="1"/>
    <col min="6" max="16384" width="11.42578125" style="136"/>
  </cols>
  <sheetData>
    <row r="1" spans="1:9" ht="27" thickBot="1" x14ac:dyDescent="0.45">
      <c r="A1" s="295" t="s">
        <v>276</v>
      </c>
      <c r="B1" s="295"/>
      <c r="C1" s="296"/>
      <c r="D1" s="151"/>
      <c r="E1" s="151"/>
      <c r="F1" s="151"/>
      <c r="G1" s="151"/>
      <c r="H1" s="151"/>
      <c r="I1" s="151"/>
    </row>
    <row r="2" spans="1:9" ht="27" thickBot="1" x14ac:dyDescent="0.45">
      <c r="A2" s="302" t="s">
        <v>92</v>
      </c>
      <c r="B2" s="302"/>
      <c r="C2" s="303"/>
      <c r="D2" s="151"/>
      <c r="E2" s="151"/>
      <c r="F2" s="151"/>
      <c r="G2" s="151"/>
      <c r="H2" s="151"/>
      <c r="I2" s="151"/>
    </row>
    <row r="3" spans="1:9" ht="24.75" customHeight="1" x14ac:dyDescent="0.25">
      <c r="A3" s="289" t="s">
        <v>99</v>
      </c>
      <c r="B3" s="290"/>
      <c r="C3" s="152" t="s">
        <v>97</v>
      </c>
      <c r="D3" s="151"/>
      <c r="E3" s="151"/>
      <c r="F3" s="151"/>
      <c r="G3" s="151"/>
      <c r="H3" s="151"/>
      <c r="I3" s="151"/>
    </row>
    <row r="4" spans="1:9" ht="20.25" customHeight="1" x14ac:dyDescent="0.25">
      <c r="A4" s="289" t="s">
        <v>100</v>
      </c>
      <c r="B4" s="290"/>
      <c r="C4" s="153" t="s">
        <v>112</v>
      </c>
      <c r="D4" s="151"/>
      <c r="E4" s="151"/>
      <c r="F4" s="151"/>
      <c r="G4" s="151"/>
      <c r="H4" s="151"/>
      <c r="I4" s="151"/>
    </row>
    <row r="5" spans="1:9" ht="23.25" customHeight="1" x14ac:dyDescent="0.25">
      <c r="A5" s="289" t="s">
        <v>101</v>
      </c>
      <c r="B5" s="290"/>
      <c r="C5" s="153" t="s">
        <v>111</v>
      </c>
      <c r="D5" s="151"/>
      <c r="E5" s="151"/>
      <c r="F5" s="151"/>
      <c r="G5" s="151"/>
      <c r="H5" s="151"/>
      <c r="I5" s="151"/>
    </row>
    <row r="6" spans="1:9" ht="22.5" customHeight="1" x14ac:dyDescent="0.25">
      <c r="A6" s="289" t="s">
        <v>102</v>
      </c>
      <c r="B6" s="290"/>
      <c r="C6" s="153" t="s">
        <v>160</v>
      </c>
      <c r="D6" s="151"/>
      <c r="E6" s="151"/>
      <c r="F6" s="151"/>
      <c r="G6" s="151"/>
      <c r="H6" s="151"/>
      <c r="I6" s="151"/>
    </row>
    <row r="7" spans="1:9" ht="52.5" customHeight="1" x14ac:dyDescent="0.25">
      <c r="A7" s="289" t="s">
        <v>269</v>
      </c>
      <c r="B7" s="290"/>
      <c r="C7" s="153" t="s">
        <v>270</v>
      </c>
      <c r="D7" s="151"/>
      <c r="E7" s="151"/>
      <c r="F7" s="151"/>
      <c r="G7" s="151"/>
      <c r="H7" s="151"/>
      <c r="I7" s="151"/>
    </row>
    <row r="8" spans="1:9" ht="92.25" customHeight="1" x14ac:dyDescent="0.25">
      <c r="A8" s="289" t="s">
        <v>214</v>
      </c>
      <c r="B8" s="290"/>
      <c r="C8" s="153" t="s">
        <v>216</v>
      </c>
      <c r="D8" s="151"/>
      <c r="E8" s="151"/>
      <c r="F8" s="151"/>
      <c r="G8" s="151"/>
      <c r="H8" s="151"/>
      <c r="I8" s="151"/>
    </row>
    <row r="9" spans="1:9" ht="36" customHeight="1" x14ac:dyDescent="0.25">
      <c r="A9" s="289" t="s">
        <v>215</v>
      </c>
      <c r="B9" s="290"/>
      <c r="C9" s="153" t="s">
        <v>98</v>
      </c>
      <c r="D9" s="151"/>
      <c r="E9" s="151"/>
      <c r="F9" s="151"/>
      <c r="G9" s="151"/>
      <c r="H9" s="151"/>
      <c r="I9" s="151"/>
    </row>
    <row r="10" spans="1:9" ht="38.25" customHeight="1" x14ac:dyDescent="0.25">
      <c r="A10" s="289" t="s">
        <v>231</v>
      </c>
      <c r="B10" s="290"/>
      <c r="C10" s="153" t="s">
        <v>229</v>
      </c>
      <c r="D10" s="151"/>
      <c r="E10" s="151"/>
      <c r="F10" s="151"/>
      <c r="G10" s="151"/>
      <c r="H10" s="151"/>
      <c r="I10" s="151"/>
    </row>
    <row r="11" spans="1:9" ht="80.25" customHeight="1" x14ac:dyDescent="0.25">
      <c r="A11" s="289" t="s">
        <v>194</v>
      </c>
      <c r="B11" s="290"/>
      <c r="C11" s="153" t="s">
        <v>152</v>
      </c>
      <c r="D11" s="151"/>
      <c r="E11" s="151"/>
      <c r="F11" s="151"/>
      <c r="G11" s="151"/>
      <c r="H11" s="151"/>
      <c r="I11" s="151"/>
    </row>
    <row r="12" spans="1:9" ht="29.25" customHeight="1" thickBot="1" x14ac:dyDescent="0.3">
      <c r="A12" s="297" t="s">
        <v>230</v>
      </c>
      <c r="B12" s="298"/>
      <c r="C12" s="156" t="s">
        <v>145</v>
      </c>
      <c r="D12" s="151"/>
      <c r="E12" s="151"/>
      <c r="F12" s="151"/>
      <c r="G12" s="151"/>
      <c r="H12" s="151"/>
      <c r="I12" s="151"/>
    </row>
    <row r="13" spans="1:9" ht="207.75" customHeight="1" thickBot="1" x14ac:dyDescent="0.3">
      <c r="A13" s="297" t="s">
        <v>195</v>
      </c>
      <c r="B13" s="298"/>
      <c r="C13" s="157" t="s">
        <v>233</v>
      </c>
      <c r="D13" s="151"/>
      <c r="E13" s="151"/>
      <c r="F13" s="151"/>
      <c r="G13" s="151"/>
      <c r="H13" s="151"/>
      <c r="I13" s="151"/>
    </row>
    <row r="14" spans="1:9" ht="28.5" customHeight="1" thickBot="1" x14ac:dyDescent="0.45">
      <c r="A14" s="302" t="s">
        <v>93</v>
      </c>
      <c r="B14" s="302"/>
      <c r="C14" s="303"/>
      <c r="D14" s="151"/>
      <c r="E14" s="151"/>
      <c r="F14" s="151"/>
      <c r="G14" s="151"/>
      <c r="H14" s="151"/>
      <c r="I14" s="151"/>
    </row>
    <row r="15" spans="1:9" ht="34.5" customHeight="1" x14ac:dyDescent="0.25">
      <c r="A15" s="293" t="s">
        <v>113</v>
      </c>
      <c r="B15" s="294"/>
      <c r="C15" s="152" t="s">
        <v>117</v>
      </c>
      <c r="D15" s="151"/>
      <c r="E15" s="151"/>
      <c r="F15" s="151"/>
      <c r="G15" s="151"/>
      <c r="H15" s="151"/>
      <c r="I15" s="151"/>
    </row>
    <row r="16" spans="1:9" ht="37.5" customHeight="1" x14ac:dyDescent="0.25">
      <c r="A16" s="289" t="s">
        <v>114</v>
      </c>
      <c r="B16" s="290"/>
      <c r="C16" s="153" t="s">
        <v>153</v>
      </c>
      <c r="D16" s="151"/>
      <c r="E16" s="151"/>
      <c r="F16" s="151"/>
      <c r="G16" s="151"/>
      <c r="H16" s="151"/>
      <c r="I16" s="151"/>
    </row>
    <row r="17" spans="1:9" ht="42" customHeight="1" x14ac:dyDescent="0.25">
      <c r="A17" s="289" t="s">
        <v>115</v>
      </c>
      <c r="B17" s="290"/>
      <c r="C17" s="153" t="s">
        <v>153</v>
      </c>
      <c r="D17" s="151"/>
      <c r="E17" s="151"/>
      <c r="F17" s="151"/>
      <c r="G17" s="151"/>
      <c r="H17" s="151"/>
      <c r="I17" s="151"/>
    </row>
    <row r="18" spans="1:9" ht="69.75" customHeight="1" x14ac:dyDescent="0.25">
      <c r="A18" s="289" t="s">
        <v>116</v>
      </c>
      <c r="B18" s="290"/>
      <c r="C18" s="153" t="s">
        <v>151</v>
      </c>
      <c r="D18" s="151"/>
      <c r="E18" s="151"/>
      <c r="F18" s="151"/>
      <c r="G18" s="151"/>
      <c r="H18" s="151"/>
      <c r="I18" s="151"/>
    </row>
    <row r="19" spans="1:9" ht="51.75" customHeight="1" x14ac:dyDescent="0.25">
      <c r="A19" s="300" t="s">
        <v>146</v>
      </c>
      <c r="B19" s="301"/>
      <c r="C19" s="153" t="s">
        <v>154</v>
      </c>
      <c r="D19" s="151"/>
      <c r="E19" s="151"/>
      <c r="F19" s="151"/>
      <c r="G19" s="151"/>
      <c r="H19" s="151"/>
      <c r="I19" s="151"/>
    </row>
    <row r="20" spans="1:9" ht="30.75" customHeight="1" x14ac:dyDescent="0.25">
      <c r="A20" s="300" t="s">
        <v>124</v>
      </c>
      <c r="B20" s="301"/>
      <c r="C20" s="153" t="s">
        <v>155</v>
      </c>
      <c r="D20" s="151"/>
      <c r="E20" s="151"/>
      <c r="F20" s="151"/>
      <c r="G20" s="151"/>
      <c r="H20" s="151"/>
      <c r="I20" s="151"/>
    </row>
    <row r="21" spans="1:9" ht="47.25" customHeight="1" thickBot="1" x14ac:dyDescent="0.3">
      <c r="A21" s="297" t="s">
        <v>125</v>
      </c>
      <c r="B21" s="298"/>
      <c r="C21" s="157" t="s">
        <v>156</v>
      </c>
      <c r="D21" s="151"/>
      <c r="E21" s="151"/>
      <c r="F21" s="151"/>
      <c r="G21" s="151"/>
      <c r="H21" s="151"/>
      <c r="I21" s="151"/>
    </row>
    <row r="22" spans="1:9" ht="27.75" customHeight="1" thickBot="1" x14ac:dyDescent="0.45">
      <c r="A22" s="302" t="s">
        <v>94</v>
      </c>
      <c r="B22" s="302"/>
      <c r="C22" s="303"/>
      <c r="D22" s="151"/>
      <c r="E22" s="151"/>
      <c r="F22" s="151"/>
      <c r="G22" s="151"/>
      <c r="H22" s="151"/>
      <c r="I22" s="151"/>
    </row>
    <row r="23" spans="1:9" ht="28.5" customHeight="1" x14ac:dyDescent="0.25">
      <c r="A23" s="293" t="s">
        <v>103</v>
      </c>
      <c r="B23" s="294"/>
      <c r="C23" s="152" t="s">
        <v>118</v>
      </c>
      <c r="D23" s="151"/>
      <c r="E23" s="151"/>
      <c r="F23" s="151"/>
      <c r="G23" s="151"/>
      <c r="H23" s="151"/>
      <c r="I23" s="151"/>
    </row>
    <row r="24" spans="1:9" ht="137.25" customHeight="1" x14ac:dyDescent="0.25">
      <c r="A24" s="304" t="s">
        <v>128</v>
      </c>
      <c r="B24" s="154" t="s">
        <v>212</v>
      </c>
      <c r="C24" s="153" t="s">
        <v>213</v>
      </c>
      <c r="D24" s="151"/>
      <c r="E24" s="151"/>
      <c r="F24" s="151"/>
      <c r="G24" s="151"/>
      <c r="H24" s="151"/>
      <c r="I24" s="151"/>
    </row>
    <row r="25" spans="1:9" x14ac:dyDescent="0.25">
      <c r="A25" s="305"/>
      <c r="B25" s="155" t="s">
        <v>207</v>
      </c>
      <c r="C25" s="153" t="s">
        <v>162</v>
      </c>
      <c r="D25" s="151"/>
      <c r="E25" s="151"/>
      <c r="F25" s="151"/>
      <c r="G25" s="151"/>
      <c r="H25" s="151"/>
      <c r="I25" s="151"/>
    </row>
    <row r="26" spans="1:9" ht="30.75" customHeight="1" x14ac:dyDescent="0.25">
      <c r="A26" s="305"/>
      <c r="B26" s="155" t="s">
        <v>208</v>
      </c>
      <c r="C26" s="153" t="s">
        <v>147</v>
      </c>
      <c r="D26" s="151"/>
      <c r="E26" s="151"/>
      <c r="F26" s="151"/>
      <c r="G26" s="151"/>
      <c r="H26" s="151"/>
      <c r="I26" s="151"/>
    </row>
    <row r="27" spans="1:9" ht="25.5" customHeight="1" x14ac:dyDescent="0.25">
      <c r="A27" s="305"/>
      <c r="B27" s="155" t="s">
        <v>209</v>
      </c>
      <c r="C27" s="153" t="s">
        <v>148</v>
      </c>
      <c r="D27" s="151"/>
      <c r="E27" s="151"/>
      <c r="F27" s="151"/>
      <c r="G27" s="151"/>
      <c r="H27" s="151"/>
      <c r="I27" s="151"/>
    </row>
    <row r="28" spans="1:9" ht="23.25" customHeight="1" x14ac:dyDescent="0.25">
      <c r="A28" s="305"/>
      <c r="B28" s="155" t="s">
        <v>210</v>
      </c>
      <c r="C28" s="153" t="s">
        <v>197</v>
      </c>
      <c r="D28" s="151"/>
      <c r="E28" s="151"/>
      <c r="F28" s="151"/>
      <c r="G28" s="151"/>
      <c r="H28" s="151"/>
      <c r="I28" s="151"/>
    </row>
    <row r="29" spans="1:9" ht="37.5" customHeight="1" x14ac:dyDescent="0.25">
      <c r="A29" s="305"/>
      <c r="B29" s="155" t="s">
        <v>211</v>
      </c>
      <c r="C29" s="153" t="s">
        <v>198</v>
      </c>
      <c r="D29" s="151"/>
      <c r="E29" s="151"/>
      <c r="F29" s="151"/>
      <c r="G29" s="151"/>
      <c r="H29" s="151"/>
      <c r="I29" s="151"/>
    </row>
    <row r="30" spans="1:9" ht="24" customHeight="1" x14ac:dyDescent="0.25">
      <c r="A30" s="305"/>
      <c r="B30" s="155" t="s">
        <v>137</v>
      </c>
      <c r="C30" s="153" t="s">
        <v>149</v>
      </c>
      <c r="D30" s="151"/>
      <c r="E30" s="151"/>
      <c r="F30" s="151"/>
      <c r="G30" s="151"/>
      <c r="H30" s="151"/>
      <c r="I30" s="151"/>
    </row>
    <row r="31" spans="1:9" ht="37.5" customHeight="1" x14ac:dyDescent="0.25">
      <c r="A31" s="305"/>
      <c r="B31" s="155" t="s">
        <v>138</v>
      </c>
      <c r="C31" s="153" t="s">
        <v>206</v>
      </c>
      <c r="D31" s="151"/>
      <c r="E31" s="151"/>
      <c r="F31" s="151"/>
      <c r="G31" s="151"/>
      <c r="H31" s="151"/>
      <c r="I31" s="151"/>
    </row>
    <row r="32" spans="1:9" ht="27" customHeight="1" x14ac:dyDescent="0.25">
      <c r="A32" s="289" t="s">
        <v>186</v>
      </c>
      <c r="B32" s="290"/>
      <c r="C32" s="153" t="s">
        <v>205</v>
      </c>
      <c r="D32" s="151"/>
      <c r="E32" s="151"/>
      <c r="F32" s="151"/>
      <c r="G32" s="151"/>
      <c r="H32" s="151"/>
      <c r="I32" s="151"/>
    </row>
    <row r="33" spans="1:9" ht="22.5" customHeight="1" x14ac:dyDescent="0.25">
      <c r="A33" s="289" t="s">
        <v>188</v>
      </c>
      <c r="B33" s="290"/>
      <c r="C33" s="153" t="s">
        <v>157</v>
      </c>
      <c r="D33" s="151"/>
      <c r="E33" s="151"/>
      <c r="F33" s="151"/>
      <c r="G33" s="151"/>
      <c r="H33" s="151"/>
      <c r="I33" s="151"/>
    </row>
    <row r="34" spans="1:9" ht="22.5" customHeight="1" x14ac:dyDescent="0.25">
      <c r="A34" s="299" t="s">
        <v>3</v>
      </c>
      <c r="B34" s="155" t="s">
        <v>192</v>
      </c>
      <c r="C34" s="158" t="s">
        <v>119</v>
      </c>
      <c r="D34" s="151"/>
      <c r="E34" s="151"/>
      <c r="F34" s="151"/>
      <c r="G34" s="151"/>
      <c r="H34" s="151"/>
      <c r="I34" s="151"/>
    </row>
    <row r="35" spans="1:9" ht="32.25" customHeight="1" x14ac:dyDescent="0.25">
      <c r="A35" s="299"/>
      <c r="B35" s="155" t="s">
        <v>193</v>
      </c>
      <c r="C35" s="158" t="s">
        <v>120</v>
      </c>
      <c r="D35" s="151"/>
      <c r="E35" s="151"/>
      <c r="F35" s="151"/>
      <c r="G35" s="151"/>
      <c r="H35" s="151"/>
      <c r="I35" s="151"/>
    </row>
    <row r="36" spans="1:9" ht="42.75" customHeight="1" thickBot="1" x14ac:dyDescent="0.3">
      <c r="A36" s="299"/>
      <c r="B36" s="155" t="s">
        <v>191</v>
      </c>
      <c r="C36" s="153" t="s">
        <v>158</v>
      </c>
      <c r="D36" s="151"/>
      <c r="E36" s="151"/>
      <c r="F36" s="151"/>
      <c r="G36" s="151"/>
      <c r="H36" s="151"/>
      <c r="I36" s="151"/>
    </row>
    <row r="37" spans="1:9" ht="32.25" customHeight="1" thickBot="1" x14ac:dyDescent="0.45">
      <c r="A37" s="302" t="s">
        <v>95</v>
      </c>
      <c r="B37" s="302"/>
      <c r="C37" s="303"/>
      <c r="D37" s="151"/>
      <c r="E37" s="151"/>
      <c r="F37" s="151"/>
      <c r="G37" s="151"/>
      <c r="H37" s="151"/>
      <c r="I37" s="151"/>
    </row>
    <row r="38" spans="1:9" ht="31.5" customHeight="1" x14ac:dyDescent="0.25">
      <c r="A38" s="293" t="s">
        <v>104</v>
      </c>
      <c r="B38" s="294"/>
      <c r="C38" s="152" t="s">
        <v>159</v>
      </c>
      <c r="D38" s="151"/>
      <c r="E38" s="151"/>
      <c r="F38" s="151"/>
      <c r="G38" s="151"/>
      <c r="H38" s="151"/>
      <c r="I38" s="151"/>
    </row>
    <row r="39" spans="1:9" ht="31.5" customHeight="1" x14ac:dyDescent="0.25">
      <c r="A39" s="289" t="s">
        <v>105</v>
      </c>
      <c r="B39" s="290"/>
      <c r="C39" s="153" t="s">
        <v>159</v>
      </c>
      <c r="D39" s="151"/>
      <c r="E39" s="151"/>
      <c r="F39" s="151"/>
      <c r="G39" s="151"/>
      <c r="H39" s="151"/>
      <c r="I39" s="151"/>
    </row>
    <row r="40" spans="1:9" ht="30" customHeight="1" x14ac:dyDescent="0.25">
      <c r="A40" s="289" t="s">
        <v>106</v>
      </c>
      <c r="B40" s="290"/>
      <c r="C40" s="153" t="s">
        <v>159</v>
      </c>
      <c r="D40" s="151"/>
      <c r="E40" s="151"/>
      <c r="F40" s="151"/>
      <c r="G40" s="151"/>
      <c r="H40" s="151"/>
      <c r="I40" s="151"/>
    </row>
    <row r="41" spans="1:9" ht="36" customHeight="1" x14ac:dyDescent="0.25">
      <c r="A41" s="289" t="s">
        <v>107</v>
      </c>
      <c r="B41" s="290"/>
      <c r="C41" s="153" t="s">
        <v>159</v>
      </c>
      <c r="D41" s="151"/>
      <c r="E41" s="151"/>
      <c r="F41" s="151"/>
      <c r="G41" s="151"/>
      <c r="H41" s="151"/>
      <c r="I41" s="151"/>
    </row>
    <row r="42" spans="1:9" ht="31.5" customHeight="1" x14ac:dyDescent="0.25">
      <c r="A42" s="289" t="s">
        <v>108</v>
      </c>
      <c r="B42" s="290"/>
      <c r="C42" s="153" t="s">
        <v>159</v>
      </c>
      <c r="D42" s="151"/>
      <c r="E42" s="151"/>
      <c r="F42" s="151"/>
      <c r="G42" s="151"/>
      <c r="H42" s="151"/>
      <c r="I42" s="151"/>
    </row>
    <row r="43" spans="1:9" ht="34.5" customHeight="1" thickBot="1" x14ac:dyDescent="0.3">
      <c r="A43" s="297" t="s">
        <v>109</v>
      </c>
      <c r="B43" s="298"/>
      <c r="C43" s="159" t="s">
        <v>150</v>
      </c>
      <c r="D43" s="151"/>
      <c r="E43" s="151"/>
      <c r="F43" s="151"/>
      <c r="G43" s="151"/>
      <c r="H43" s="151"/>
      <c r="I43" s="151"/>
    </row>
    <row r="44" spans="1:9" ht="24" customHeight="1" thickBot="1" x14ac:dyDescent="0.45">
      <c r="A44" s="302" t="s">
        <v>96</v>
      </c>
      <c r="B44" s="302"/>
      <c r="C44" s="303"/>
      <c r="D44" s="151"/>
      <c r="E44" s="151"/>
      <c r="F44" s="151"/>
      <c r="G44" s="151"/>
      <c r="H44" s="151"/>
      <c r="I44" s="151"/>
    </row>
    <row r="45" spans="1:9" ht="36.75" customHeight="1" x14ac:dyDescent="0.25">
      <c r="A45" s="293" t="s">
        <v>110</v>
      </c>
      <c r="B45" s="294"/>
      <c r="C45" s="177" t="s">
        <v>199</v>
      </c>
      <c r="D45" s="151"/>
      <c r="E45" s="151"/>
      <c r="F45" s="151"/>
      <c r="G45" s="151"/>
      <c r="H45" s="151"/>
      <c r="I45" s="151"/>
    </row>
    <row r="46" spans="1:9" ht="24" customHeight="1" x14ac:dyDescent="0.25">
      <c r="A46" s="289" t="s">
        <v>132</v>
      </c>
      <c r="B46" s="290"/>
      <c r="C46" s="160" t="s">
        <v>202</v>
      </c>
      <c r="D46" s="151"/>
      <c r="E46" s="151"/>
      <c r="F46" s="151"/>
      <c r="G46" s="151"/>
      <c r="H46" s="151"/>
      <c r="I46" s="151"/>
    </row>
    <row r="47" spans="1:9" ht="27" customHeight="1" x14ac:dyDescent="0.25">
      <c r="A47" s="289" t="s">
        <v>133</v>
      </c>
      <c r="B47" s="290"/>
      <c r="C47" s="160" t="s">
        <v>203</v>
      </c>
      <c r="D47" s="151"/>
      <c r="E47" s="151"/>
      <c r="F47" s="151"/>
      <c r="G47" s="151"/>
      <c r="H47" s="151"/>
      <c r="I47" s="151"/>
    </row>
    <row r="48" spans="1:9" ht="29.25" customHeight="1" x14ac:dyDescent="0.25">
      <c r="A48" s="289" t="s">
        <v>134</v>
      </c>
      <c r="B48" s="290"/>
      <c r="C48" s="160" t="s">
        <v>277</v>
      </c>
      <c r="D48" s="151"/>
      <c r="E48" s="151"/>
      <c r="F48" s="151"/>
      <c r="G48" s="151"/>
      <c r="H48" s="151"/>
      <c r="I48" s="151"/>
    </row>
    <row r="49" spans="1:9" ht="43.5" customHeight="1" x14ac:dyDescent="0.25">
      <c r="A49" s="289" t="s">
        <v>135</v>
      </c>
      <c r="B49" s="290"/>
      <c r="C49" s="161" t="s">
        <v>200</v>
      </c>
      <c r="D49" s="151"/>
      <c r="E49" s="151"/>
      <c r="F49" s="151"/>
      <c r="G49" s="151"/>
      <c r="H49" s="151"/>
      <c r="I49" s="151"/>
    </row>
    <row r="50" spans="1:9" ht="42.75" customHeight="1" thickBot="1" x14ac:dyDescent="0.3">
      <c r="A50" s="291" t="s">
        <v>204</v>
      </c>
      <c r="B50" s="292"/>
      <c r="C50" s="178" t="s">
        <v>201</v>
      </c>
      <c r="D50" s="151"/>
      <c r="E50" s="151"/>
      <c r="F50" s="151"/>
      <c r="G50" s="151"/>
      <c r="H50" s="151"/>
      <c r="I50" s="151"/>
    </row>
    <row r="51" spans="1:9" x14ac:dyDescent="0.25">
      <c r="A51" s="151"/>
      <c r="B51" s="151"/>
      <c r="C51" s="151"/>
      <c r="D51" s="151"/>
      <c r="E51" s="151"/>
      <c r="F51" s="151"/>
      <c r="G51" s="151"/>
      <c r="H51" s="151"/>
      <c r="I51" s="151"/>
    </row>
    <row r="52" spans="1:9" x14ac:dyDescent="0.25">
      <c r="A52" s="151"/>
      <c r="B52" s="151"/>
      <c r="C52" s="151"/>
      <c r="D52" s="151"/>
      <c r="E52" s="151"/>
      <c r="F52" s="151"/>
      <c r="G52" s="151"/>
      <c r="H52" s="151"/>
      <c r="I52" s="151"/>
    </row>
    <row r="53" spans="1:9" x14ac:dyDescent="0.25">
      <c r="A53" s="151"/>
      <c r="B53" s="151"/>
      <c r="C53" s="151"/>
      <c r="D53" s="151"/>
      <c r="E53" s="151"/>
      <c r="F53" s="151"/>
      <c r="G53" s="151"/>
      <c r="H53" s="151"/>
      <c r="I53" s="151"/>
    </row>
    <row r="54" spans="1:9" x14ac:dyDescent="0.25">
      <c r="A54" s="151"/>
      <c r="B54" s="151"/>
      <c r="C54" s="151"/>
      <c r="D54" s="151"/>
      <c r="E54" s="151"/>
      <c r="F54" s="151"/>
      <c r="G54" s="151"/>
      <c r="H54" s="151"/>
      <c r="I54" s="151"/>
    </row>
    <row r="55" spans="1:9" x14ac:dyDescent="0.25">
      <c r="A55" s="151"/>
      <c r="B55" s="151"/>
      <c r="C55" s="151"/>
      <c r="D55" s="151"/>
      <c r="E55" s="151"/>
      <c r="F55" s="151"/>
      <c r="G55" s="151"/>
      <c r="H55" s="151"/>
      <c r="I55" s="151"/>
    </row>
    <row r="56" spans="1:9" x14ac:dyDescent="0.25">
      <c r="A56" s="151"/>
      <c r="B56" s="151"/>
      <c r="C56" s="151"/>
      <c r="D56" s="151"/>
      <c r="E56" s="151"/>
      <c r="F56" s="151"/>
      <c r="G56" s="151"/>
      <c r="H56" s="151"/>
      <c r="I56" s="151"/>
    </row>
    <row r="57" spans="1:9" x14ac:dyDescent="0.25">
      <c r="A57" s="151"/>
      <c r="B57" s="151"/>
      <c r="C57" s="151"/>
      <c r="D57" s="151"/>
      <c r="E57" s="151"/>
      <c r="F57" s="151"/>
      <c r="G57" s="151"/>
      <c r="H57" s="151"/>
      <c r="I57" s="151"/>
    </row>
    <row r="58" spans="1:9" x14ac:dyDescent="0.25">
      <c r="A58" s="151"/>
      <c r="B58" s="151"/>
      <c r="C58" s="151"/>
      <c r="D58" s="151"/>
      <c r="E58" s="151"/>
      <c r="F58" s="151"/>
      <c r="G58" s="151"/>
      <c r="H58" s="151"/>
      <c r="I58" s="151"/>
    </row>
    <row r="59" spans="1:9" x14ac:dyDescent="0.25">
      <c r="A59" s="151"/>
      <c r="B59" s="151"/>
      <c r="C59" s="151"/>
      <c r="D59" s="151"/>
      <c r="E59" s="151"/>
      <c r="F59" s="151"/>
      <c r="G59" s="151"/>
      <c r="H59" s="151"/>
      <c r="I59" s="151"/>
    </row>
  </sheetData>
  <sheetProtection algorithmName="SHA-512" hashValue="Xqr4QlMFcZOXSjm75nagYq9xqSExrCM3XgDnhob1oGR0nD1GoRo+hrmXWWtuvdJm0e5RGIXnhwqGPFuKccpMlQ==" saltValue="4MnL73t/a9nkOVtsjCZGVg==" spinCount="100000" formatCells="0" formatColumns="0" formatRows="0" insertColumns="0" insertRows="0" insertHyperlinks="0" deleteColumns="0" deleteRows="0" sort="0" autoFilter="0" pivotTables="0"/>
  <mergeCells count="41">
    <mergeCell ref="A2:C2"/>
    <mergeCell ref="A14:C14"/>
    <mergeCell ref="A22:C22"/>
    <mergeCell ref="A37:C37"/>
    <mergeCell ref="A44:C44"/>
    <mergeCell ref="A24:A31"/>
    <mergeCell ref="A19:B19"/>
    <mergeCell ref="A10:B10"/>
    <mergeCell ref="A11:B11"/>
    <mergeCell ref="A13:B13"/>
    <mergeCell ref="A16:B16"/>
    <mergeCell ref="A17:B17"/>
    <mergeCell ref="A12:B12"/>
    <mergeCell ref="A6:B6"/>
    <mergeCell ref="A8:B8"/>
    <mergeCell ref="A9:B9"/>
    <mergeCell ref="A1:C1"/>
    <mergeCell ref="A42:B42"/>
    <mergeCell ref="A43:B43"/>
    <mergeCell ref="A23:B23"/>
    <mergeCell ref="A32:B32"/>
    <mergeCell ref="A34:A36"/>
    <mergeCell ref="A38:B38"/>
    <mergeCell ref="A39:B39"/>
    <mergeCell ref="A40:B40"/>
    <mergeCell ref="A41:B41"/>
    <mergeCell ref="A15:B15"/>
    <mergeCell ref="A20:B20"/>
    <mergeCell ref="A21:B21"/>
    <mergeCell ref="A3:B3"/>
    <mergeCell ref="A4:B4"/>
    <mergeCell ref="A5:B5"/>
    <mergeCell ref="A18:B18"/>
    <mergeCell ref="A33:B33"/>
    <mergeCell ref="A7:B7"/>
    <mergeCell ref="A49:B49"/>
    <mergeCell ref="A50:B50"/>
    <mergeCell ref="A45:B45"/>
    <mergeCell ref="A46:B46"/>
    <mergeCell ref="A47:B47"/>
    <mergeCell ref="A48:B48"/>
  </mergeCells>
  <pageMargins left="0.7" right="0.7" top="0.75" bottom="0.75" header="0.3" footer="0.3"/>
  <pageSetup orientation="portrait" horizontalDpi="4294967294" verticalDpi="4294967294"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2509A-3472-4BA4-9FDF-95C255D91E21}">
  <dimension ref="A1:AGE34"/>
  <sheetViews>
    <sheetView tabSelected="1" zoomScale="80" zoomScaleNormal="80" workbookViewId="0">
      <selection activeCell="J34" sqref="J34"/>
    </sheetView>
  </sheetViews>
  <sheetFormatPr baseColWidth="10" defaultColWidth="11.42578125" defaultRowHeight="15" x14ac:dyDescent="0.25"/>
  <cols>
    <col min="1" max="1" width="9.7109375" style="185" customWidth="1"/>
    <col min="2" max="2" width="15" style="185" customWidth="1"/>
    <col min="3" max="3" width="21.42578125" style="185" customWidth="1"/>
    <col min="4" max="4" width="33.7109375" style="185" customWidth="1"/>
    <col min="5" max="5" width="33.7109375" style="188" customWidth="1"/>
    <col min="6" max="6" width="19.42578125" style="188" customWidth="1"/>
    <col min="7" max="7" width="14.5703125" style="185" customWidth="1"/>
    <col min="8" max="8" width="22.5703125" style="185" customWidth="1"/>
    <col min="9" max="9" width="19" style="185" customWidth="1"/>
    <col min="10" max="10" width="34.85546875" style="185" customWidth="1"/>
    <col min="11" max="11" width="17" style="185" customWidth="1"/>
    <col min="12" max="12" width="14.7109375" style="185" customWidth="1"/>
    <col min="13" max="13" width="15.7109375" style="185" customWidth="1"/>
    <col min="14" max="14" width="8.28515625" style="185" customWidth="1"/>
    <col min="15" max="15" width="12.42578125" style="185" customWidth="1"/>
    <col min="16" max="16" width="28" style="185" customWidth="1"/>
    <col min="17" max="19" width="11.42578125" style="185"/>
    <col min="20" max="20" width="7.140625" style="185" customWidth="1"/>
    <col min="21" max="21" width="48.5703125" style="185" customWidth="1"/>
    <col min="22" max="22" width="15.85546875" style="281" customWidth="1"/>
    <col min="23" max="23" width="16.7109375" style="185" customWidth="1"/>
    <col min="24" max="24" width="25.7109375" style="185" customWidth="1"/>
    <col min="25" max="25" width="19" style="185" customWidth="1"/>
    <col min="26" max="26" width="16.85546875" style="282" customWidth="1"/>
    <col min="27" max="27" width="18.85546875" style="283" customWidth="1"/>
    <col min="28" max="28" width="20.7109375" style="185" customWidth="1"/>
    <col min="29" max="29" width="16.7109375" style="283" customWidth="1"/>
    <col min="30" max="30" width="13.7109375" style="185" customWidth="1"/>
    <col min="31" max="33" width="11.42578125" style="185"/>
    <col min="34" max="34" width="10.7109375" style="185" customWidth="1"/>
    <col min="35" max="35" width="10" style="185" customWidth="1"/>
    <col min="36" max="36" width="11.42578125" style="185"/>
    <col min="37" max="37" width="13.7109375" style="185" customWidth="1"/>
    <col min="38" max="38" width="11.42578125" style="185"/>
    <col min="39" max="39" width="14.140625" style="185" customWidth="1"/>
    <col min="40" max="40" width="32.85546875" style="185" customWidth="1"/>
    <col min="41" max="41" width="21" style="185" customWidth="1"/>
    <col min="42" max="42" width="26.7109375" style="185" customWidth="1"/>
    <col min="43" max="43" width="16.140625" style="185" customWidth="1"/>
    <col min="44" max="44" width="17.85546875" style="185" customWidth="1"/>
    <col min="45" max="45" width="14.42578125" style="185" customWidth="1"/>
    <col min="46" max="46" width="18.85546875" style="185" customWidth="1"/>
    <col min="47" max="47" width="22.42578125" style="185" customWidth="1"/>
    <col min="48" max="48" width="23.7109375" style="185" customWidth="1"/>
    <col min="49" max="49" width="56" style="185" customWidth="1"/>
    <col min="50" max="16384" width="11.42578125" style="185"/>
  </cols>
  <sheetData>
    <row r="1" spans="1:863" ht="22.5" customHeight="1" x14ac:dyDescent="0.25">
      <c r="A1" s="406"/>
      <c r="B1" s="407"/>
      <c r="C1" s="410" t="s">
        <v>235</v>
      </c>
      <c r="D1" s="411"/>
      <c r="E1" s="411"/>
      <c r="F1" s="411"/>
      <c r="G1" s="411"/>
      <c r="H1" s="411"/>
      <c r="I1" s="411"/>
      <c r="J1" s="411"/>
      <c r="K1" s="411"/>
      <c r="L1" s="411"/>
      <c r="M1" s="411"/>
      <c r="N1" s="411"/>
      <c r="O1" s="411"/>
      <c r="P1" s="411"/>
      <c r="Q1" s="411"/>
      <c r="R1" s="411"/>
      <c r="S1" s="411"/>
      <c r="T1" s="411"/>
      <c r="U1" s="411"/>
      <c r="V1" s="411"/>
      <c r="W1" s="411"/>
      <c r="X1" s="411"/>
      <c r="Y1" s="411"/>
      <c r="Z1" s="411"/>
      <c r="AA1" s="411"/>
      <c r="AB1" s="411"/>
      <c r="AC1" s="411"/>
      <c r="AD1" s="411"/>
      <c r="AE1" s="411"/>
      <c r="AF1" s="411"/>
      <c r="AG1" s="411"/>
      <c r="AH1" s="411"/>
      <c r="AI1" s="411"/>
      <c r="AJ1" s="411"/>
      <c r="AK1" s="411"/>
      <c r="AL1" s="411"/>
      <c r="AM1" s="411"/>
      <c r="AN1" s="411"/>
      <c r="AO1" s="411"/>
      <c r="AP1" s="411"/>
      <c r="AQ1" s="411"/>
      <c r="AR1" s="411"/>
      <c r="AS1" s="411"/>
      <c r="AT1" s="411"/>
      <c r="AU1" s="179" t="s">
        <v>294</v>
      </c>
      <c r="AV1" s="184" t="s">
        <v>297</v>
      </c>
    </row>
    <row r="2" spans="1:863" ht="18" customHeight="1" x14ac:dyDescent="0.25">
      <c r="A2" s="408"/>
      <c r="B2" s="409"/>
      <c r="C2" s="412"/>
      <c r="D2" s="413"/>
      <c r="E2" s="413"/>
      <c r="F2" s="413"/>
      <c r="G2" s="413"/>
      <c r="H2" s="413"/>
      <c r="I2" s="413"/>
      <c r="J2" s="413"/>
      <c r="K2" s="413"/>
      <c r="L2" s="413"/>
      <c r="M2" s="413"/>
      <c r="N2" s="413"/>
      <c r="O2" s="413"/>
      <c r="P2" s="413"/>
      <c r="Q2" s="413"/>
      <c r="R2" s="413"/>
      <c r="S2" s="413"/>
      <c r="T2" s="413"/>
      <c r="U2" s="413"/>
      <c r="V2" s="413"/>
      <c r="W2" s="413"/>
      <c r="X2" s="413"/>
      <c r="Y2" s="413"/>
      <c r="Z2" s="413"/>
      <c r="AA2" s="413"/>
      <c r="AB2" s="413"/>
      <c r="AC2" s="413"/>
      <c r="AD2" s="413"/>
      <c r="AE2" s="413"/>
      <c r="AF2" s="413"/>
      <c r="AG2" s="413"/>
      <c r="AH2" s="413"/>
      <c r="AI2" s="413"/>
      <c r="AJ2" s="413"/>
      <c r="AK2" s="413"/>
      <c r="AL2" s="413"/>
      <c r="AM2" s="413"/>
      <c r="AN2" s="413"/>
      <c r="AO2" s="413"/>
      <c r="AP2" s="413"/>
      <c r="AQ2" s="413"/>
      <c r="AR2" s="413"/>
      <c r="AS2" s="413"/>
      <c r="AT2" s="413"/>
      <c r="AU2" s="180" t="s">
        <v>295</v>
      </c>
      <c r="AV2" s="186">
        <v>1</v>
      </c>
    </row>
    <row r="3" spans="1:863" ht="22.5" customHeight="1" thickBot="1" x14ac:dyDescent="0.3">
      <c r="A3" s="408"/>
      <c r="B3" s="409"/>
      <c r="C3" s="412"/>
      <c r="D3" s="413"/>
      <c r="E3" s="413"/>
      <c r="F3" s="413"/>
      <c r="G3" s="413"/>
      <c r="H3" s="413"/>
      <c r="I3" s="413"/>
      <c r="J3" s="413"/>
      <c r="K3" s="413"/>
      <c r="L3" s="413"/>
      <c r="M3" s="413"/>
      <c r="N3" s="413"/>
      <c r="O3" s="413"/>
      <c r="P3" s="413"/>
      <c r="Q3" s="413"/>
      <c r="R3" s="413"/>
      <c r="S3" s="413"/>
      <c r="T3" s="413"/>
      <c r="U3" s="413"/>
      <c r="V3" s="413"/>
      <c r="W3" s="413"/>
      <c r="X3" s="413"/>
      <c r="Y3" s="413"/>
      <c r="Z3" s="413"/>
      <c r="AA3" s="413"/>
      <c r="AB3" s="413"/>
      <c r="AC3" s="413"/>
      <c r="AD3" s="413"/>
      <c r="AE3" s="413"/>
      <c r="AF3" s="413"/>
      <c r="AG3" s="413"/>
      <c r="AH3" s="413"/>
      <c r="AI3" s="413"/>
      <c r="AJ3" s="413"/>
      <c r="AK3" s="413"/>
      <c r="AL3" s="413"/>
      <c r="AM3" s="413"/>
      <c r="AN3" s="413"/>
      <c r="AO3" s="413"/>
      <c r="AP3" s="413"/>
      <c r="AQ3" s="413"/>
      <c r="AR3" s="413"/>
      <c r="AS3" s="413"/>
      <c r="AT3" s="413"/>
      <c r="AU3" s="181" t="s">
        <v>296</v>
      </c>
      <c r="AV3" s="187">
        <v>44531</v>
      </c>
      <c r="DI3" s="188"/>
      <c r="DJ3" s="188"/>
      <c r="DK3" s="188"/>
      <c r="DL3" s="188"/>
      <c r="DM3" s="188"/>
      <c r="DN3" s="188"/>
      <c r="DO3" s="188"/>
      <c r="DP3" s="188"/>
      <c r="DQ3" s="188"/>
      <c r="DR3" s="188"/>
      <c r="DS3" s="188"/>
      <c r="DT3" s="188"/>
      <c r="DU3" s="188"/>
      <c r="DV3" s="188"/>
      <c r="DW3" s="188"/>
      <c r="DX3" s="188"/>
      <c r="DY3" s="188"/>
      <c r="DZ3" s="188"/>
      <c r="EA3" s="188"/>
      <c r="EB3" s="188"/>
      <c r="EC3" s="188"/>
      <c r="ED3" s="188"/>
      <c r="EE3" s="188"/>
      <c r="EF3" s="188"/>
      <c r="EG3" s="188"/>
      <c r="EH3" s="188"/>
      <c r="EI3" s="188"/>
      <c r="EJ3" s="188"/>
      <c r="EK3" s="188"/>
      <c r="EL3" s="188"/>
      <c r="EM3" s="188"/>
      <c r="EN3" s="188"/>
      <c r="EO3" s="188"/>
      <c r="EP3" s="188"/>
      <c r="EQ3" s="188"/>
      <c r="ER3" s="188"/>
      <c r="ES3" s="188"/>
      <c r="ET3" s="188"/>
      <c r="EU3" s="188"/>
      <c r="EV3" s="188"/>
      <c r="EW3" s="188"/>
      <c r="EX3" s="188"/>
      <c r="EY3" s="188"/>
      <c r="EZ3" s="188"/>
      <c r="FA3" s="188"/>
      <c r="FB3" s="188"/>
      <c r="FC3" s="188"/>
      <c r="FD3" s="188"/>
      <c r="FE3" s="188"/>
      <c r="FF3" s="188"/>
      <c r="FG3" s="188"/>
      <c r="FH3" s="188"/>
      <c r="FI3" s="188"/>
      <c r="FJ3" s="188"/>
      <c r="FK3" s="188"/>
      <c r="FL3" s="188"/>
      <c r="FM3" s="188"/>
      <c r="FN3" s="188"/>
      <c r="FO3" s="188"/>
      <c r="FP3" s="188"/>
      <c r="FQ3" s="188"/>
      <c r="FR3" s="188"/>
      <c r="FS3" s="188"/>
      <c r="FT3" s="188"/>
      <c r="FU3" s="188"/>
      <c r="FV3" s="188"/>
      <c r="FW3" s="188"/>
      <c r="FX3" s="188"/>
      <c r="FY3" s="188"/>
      <c r="FZ3" s="188"/>
      <c r="GA3" s="188"/>
      <c r="GB3" s="188"/>
      <c r="GC3" s="188"/>
      <c r="GD3" s="188"/>
      <c r="GE3" s="188"/>
      <c r="GF3" s="188"/>
      <c r="GG3" s="188"/>
      <c r="GH3" s="188"/>
      <c r="GI3" s="188"/>
      <c r="GJ3" s="188"/>
      <c r="GK3" s="188"/>
      <c r="GL3" s="188"/>
      <c r="GM3" s="188"/>
      <c r="GN3" s="188"/>
      <c r="GO3" s="188"/>
      <c r="GP3" s="188"/>
      <c r="GQ3" s="188"/>
      <c r="GR3" s="188"/>
      <c r="GS3" s="188"/>
      <c r="GT3" s="188"/>
      <c r="GU3" s="188"/>
      <c r="GV3" s="188"/>
      <c r="GW3" s="188"/>
      <c r="GX3" s="188"/>
      <c r="GY3" s="188"/>
      <c r="GZ3" s="188"/>
      <c r="HA3" s="188"/>
      <c r="HB3" s="188"/>
      <c r="HC3" s="188"/>
      <c r="HD3" s="188"/>
      <c r="HE3" s="188"/>
      <c r="HF3" s="188"/>
      <c r="HG3" s="188"/>
      <c r="HH3" s="188"/>
      <c r="HI3" s="188"/>
      <c r="HJ3" s="188"/>
      <c r="HK3" s="188"/>
      <c r="HL3" s="188"/>
      <c r="HM3" s="188"/>
      <c r="HN3" s="188"/>
      <c r="HO3" s="188"/>
      <c r="HP3" s="188"/>
      <c r="HQ3" s="188"/>
      <c r="HR3" s="188"/>
      <c r="HS3" s="188"/>
      <c r="HT3" s="188"/>
      <c r="HU3" s="188"/>
      <c r="HV3" s="188"/>
      <c r="HW3" s="188"/>
      <c r="HX3" s="188"/>
      <c r="HY3" s="188"/>
      <c r="HZ3" s="188"/>
      <c r="IA3" s="188"/>
      <c r="IB3" s="188"/>
      <c r="IC3" s="188"/>
      <c r="ID3" s="188"/>
      <c r="IE3" s="188"/>
      <c r="IF3" s="188"/>
      <c r="IG3" s="188"/>
      <c r="IH3" s="188"/>
      <c r="II3" s="188"/>
      <c r="IJ3" s="188"/>
      <c r="IK3" s="188"/>
      <c r="IL3" s="188"/>
      <c r="IM3" s="188"/>
      <c r="IN3" s="188"/>
      <c r="IO3" s="188"/>
      <c r="IP3" s="188"/>
      <c r="IQ3" s="188"/>
      <c r="IR3" s="188"/>
      <c r="IS3" s="188"/>
      <c r="IT3" s="188"/>
      <c r="IU3" s="188"/>
      <c r="IV3" s="188"/>
      <c r="IW3" s="188"/>
      <c r="IX3" s="188"/>
      <c r="IY3" s="188"/>
      <c r="IZ3" s="188"/>
      <c r="JA3" s="188"/>
      <c r="JB3" s="188"/>
      <c r="JC3" s="188"/>
      <c r="JD3" s="188"/>
      <c r="JE3" s="188"/>
      <c r="JF3" s="188"/>
      <c r="JG3" s="188"/>
      <c r="JH3" s="188"/>
      <c r="JI3" s="188"/>
      <c r="JJ3" s="188"/>
      <c r="JK3" s="188"/>
      <c r="JL3" s="188"/>
      <c r="JM3" s="188"/>
      <c r="JN3" s="188"/>
      <c r="JO3" s="188"/>
      <c r="JP3" s="188"/>
      <c r="JQ3" s="188"/>
      <c r="JR3" s="188"/>
      <c r="JS3" s="188"/>
      <c r="JT3" s="188"/>
      <c r="JU3" s="188"/>
      <c r="JV3" s="188"/>
      <c r="JW3" s="188"/>
      <c r="JX3" s="188"/>
      <c r="JY3" s="188"/>
      <c r="JZ3" s="188"/>
      <c r="KA3" s="188"/>
      <c r="KB3" s="188"/>
      <c r="KC3" s="188"/>
      <c r="KD3" s="188"/>
      <c r="KE3" s="188"/>
      <c r="KF3" s="188"/>
      <c r="KG3" s="188"/>
      <c r="KH3" s="188"/>
      <c r="KI3" s="188"/>
      <c r="KJ3" s="188"/>
      <c r="KK3" s="188"/>
      <c r="KL3" s="188"/>
      <c r="KM3" s="188"/>
      <c r="KN3" s="188"/>
      <c r="KO3" s="188"/>
      <c r="KP3" s="188"/>
      <c r="KQ3" s="188"/>
      <c r="KR3" s="188"/>
      <c r="KS3" s="188"/>
      <c r="KT3" s="188"/>
      <c r="KU3" s="188"/>
      <c r="KV3" s="188"/>
      <c r="KW3" s="188"/>
      <c r="KX3" s="188"/>
      <c r="KY3" s="188"/>
      <c r="KZ3" s="188"/>
      <c r="LA3" s="188"/>
      <c r="LB3" s="188"/>
      <c r="LC3" s="188"/>
      <c r="LD3" s="188"/>
      <c r="LE3" s="188"/>
      <c r="LF3" s="188"/>
      <c r="LG3" s="188"/>
      <c r="LH3" s="188"/>
      <c r="LI3" s="188"/>
      <c r="LJ3" s="188"/>
      <c r="LK3" s="188"/>
      <c r="LL3" s="188"/>
      <c r="LM3" s="188"/>
      <c r="LN3" s="188"/>
      <c r="LO3" s="188"/>
      <c r="LP3" s="188"/>
      <c r="LQ3" s="188"/>
      <c r="LR3" s="188"/>
      <c r="LS3" s="188"/>
      <c r="LT3" s="188"/>
      <c r="LU3" s="188"/>
      <c r="LV3" s="188"/>
      <c r="LW3" s="188"/>
      <c r="LX3" s="188"/>
      <c r="LY3" s="188"/>
      <c r="LZ3" s="188"/>
      <c r="MA3" s="188"/>
      <c r="MB3" s="188"/>
      <c r="MC3" s="188"/>
      <c r="MD3" s="188"/>
      <c r="ME3" s="188"/>
      <c r="MF3" s="188"/>
      <c r="MG3" s="188"/>
      <c r="MH3" s="188"/>
      <c r="MI3" s="188"/>
      <c r="MJ3" s="188"/>
      <c r="MK3" s="188"/>
      <c r="ML3" s="188"/>
      <c r="MM3" s="188"/>
      <c r="MN3" s="188"/>
      <c r="MO3" s="188"/>
      <c r="MP3" s="188"/>
      <c r="MQ3" s="188"/>
      <c r="MR3" s="188"/>
      <c r="MS3" s="188"/>
      <c r="MT3" s="188"/>
      <c r="MU3" s="188"/>
      <c r="MV3" s="188"/>
      <c r="MW3" s="188"/>
      <c r="MX3" s="188"/>
      <c r="MY3" s="188"/>
      <c r="MZ3" s="188"/>
      <c r="NA3" s="188"/>
      <c r="NB3" s="188"/>
      <c r="NC3" s="188"/>
      <c r="ND3" s="188"/>
      <c r="NE3" s="188"/>
      <c r="NF3" s="188"/>
      <c r="NG3" s="188"/>
      <c r="NH3" s="188"/>
      <c r="NI3" s="188"/>
      <c r="NJ3" s="188"/>
      <c r="NK3" s="188"/>
      <c r="NL3" s="188"/>
      <c r="NM3" s="188"/>
      <c r="NN3" s="188"/>
      <c r="NO3" s="188"/>
      <c r="NP3" s="188"/>
      <c r="NQ3" s="188"/>
      <c r="NR3" s="188"/>
      <c r="NS3" s="188"/>
      <c r="NT3" s="188"/>
      <c r="NU3" s="188"/>
      <c r="NV3" s="188"/>
      <c r="NW3" s="188"/>
      <c r="NX3" s="188"/>
      <c r="NY3" s="188"/>
      <c r="NZ3" s="188"/>
      <c r="OA3" s="188"/>
      <c r="OB3" s="188"/>
      <c r="OC3" s="188"/>
      <c r="OD3" s="188"/>
      <c r="OE3" s="188"/>
      <c r="OF3" s="188"/>
      <c r="OG3" s="188"/>
      <c r="OH3" s="188"/>
      <c r="OI3" s="188"/>
      <c r="OJ3" s="188"/>
      <c r="OK3" s="188"/>
      <c r="OL3" s="188"/>
      <c r="OM3" s="188"/>
      <c r="ON3" s="188"/>
      <c r="OO3" s="188"/>
      <c r="OP3" s="188"/>
      <c r="OQ3" s="188"/>
      <c r="OR3" s="188"/>
      <c r="OS3" s="188"/>
      <c r="OT3" s="188"/>
      <c r="OU3" s="188"/>
      <c r="OV3" s="188"/>
      <c r="OW3" s="188"/>
      <c r="OX3" s="188"/>
      <c r="OY3" s="188"/>
      <c r="OZ3" s="188"/>
      <c r="PA3" s="188"/>
      <c r="PB3" s="188"/>
      <c r="PC3" s="188"/>
      <c r="PD3" s="188"/>
      <c r="PE3" s="188"/>
      <c r="PF3" s="188"/>
      <c r="PG3" s="188"/>
      <c r="PH3" s="188"/>
      <c r="PI3" s="188"/>
      <c r="PJ3" s="188"/>
      <c r="PK3" s="188"/>
      <c r="PL3" s="188"/>
      <c r="PM3" s="188"/>
      <c r="PN3" s="188"/>
      <c r="PO3" s="188"/>
      <c r="PP3" s="188"/>
      <c r="PQ3" s="188"/>
      <c r="PR3" s="188"/>
      <c r="PS3" s="188"/>
      <c r="PT3" s="188"/>
      <c r="PU3" s="188"/>
      <c r="PV3" s="188"/>
      <c r="PW3" s="188"/>
      <c r="PX3" s="188"/>
      <c r="PY3" s="188"/>
      <c r="PZ3" s="188"/>
      <c r="QA3" s="188"/>
      <c r="QB3" s="188"/>
      <c r="QC3" s="188"/>
      <c r="QD3" s="188"/>
      <c r="QE3" s="188"/>
      <c r="QF3" s="188"/>
      <c r="QG3" s="188"/>
      <c r="QH3" s="188"/>
      <c r="QI3" s="188"/>
      <c r="QJ3" s="188"/>
      <c r="QK3" s="188"/>
      <c r="QL3" s="188"/>
      <c r="QM3" s="188"/>
      <c r="QN3" s="188"/>
      <c r="QO3" s="188"/>
      <c r="QP3" s="188"/>
      <c r="QQ3" s="188"/>
      <c r="QR3" s="188"/>
      <c r="QS3" s="188"/>
      <c r="QT3" s="188"/>
      <c r="QU3" s="188"/>
      <c r="QV3" s="188"/>
      <c r="QW3" s="188"/>
      <c r="QX3" s="188"/>
      <c r="QY3" s="188"/>
      <c r="QZ3" s="188"/>
      <c r="RA3" s="188"/>
      <c r="RB3" s="188"/>
      <c r="RC3" s="188"/>
      <c r="RD3" s="188"/>
      <c r="RE3" s="188"/>
      <c r="RF3" s="188"/>
      <c r="RG3" s="188"/>
      <c r="RH3" s="188"/>
      <c r="RI3" s="188"/>
      <c r="RJ3" s="188"/>
      <c r="RK3" s="188"/>
      <c r="RL3" s="188"/>
      <c r="RM3" s="188"/>
      <c r="RN3" s="188"/>
      <c r="RO3" s="188"/>
      <c r="RP3" s="188"/>
      <c r="RQ3" s="188"/>
      <c r="RR3" s="188"/>
      <c r="RS3" s="188"/>
      <c r="RT3" s="188"/>
      <c r="RU3" s="188"/>
      <c r="RV3" s="188"/>
      <c r="RW3" s="188"/>
      <c r="RX3" s="188"/>
      <c r="RY3" s="188"/>
      <c r="RZ3" s="188"/>
      <c r="SA3" s="188"/>
      <c r="SB3" s="188"/>
      <c r="SC3" s="188"/>
      <c r="SD3" s="188"/>
      <c r="SE3" s="188"/>
      <c r="SF3" s="188"/>
      <c r="SG3" s="188"/>
      <c r="SH3" s="188"/>
      <c r="SI3" s="188"/>
      <c r="SJ3" s="188"/>
      <c r="SK3" s="188"/>
      <c r="SL3" s="188"/>
      <c r="SM3" s="188"/>
      <c r="SN3" s="188"/>
      <c r="SO3" s="188"/>
      <c r="SP3" s="188"/>
      <c r="SQ3" s="188"/>
      <c r="SR3" s="188"/>
      <c r="SS3" s="188"/>
      <c r="ST3" s="188"/>
      <c r="SU3" s="188"/>
      <c r="SV3" s="188"/>
      <c r="SW3" s="188"/>
      <c r="SX3" s="188"/>
      <c r="SY3" s="188"/>
      <c r="SZ3" s="188"/>
      <c r="TA3" s="188"/>
      <c r="TB3" s="188"/>
      <c r="TC3" s="188"/>
      <c r="TD3" s="188"/>
      <c r="TE3" s="188"/>
      <c r="TF3" s="188"/>
      <c r="TG3" s="188"/>
      <c r="TH3" s="188"/>
      <c r="TI3" s="188"/>
      <c r="TJ3" s="188"/>
      <c r="TK3" s="188"/>
      <c r="TL3" s="188"/>
      <c r="TM3" s="188"/>
      <c r="TN3" s="188"/>
      <c r="TO3" s="188"/>
      <c r="TP3" s="188"/>
      <c r="TQ3" s="188"/>
      <c r="TR3" s="188"/>
      <c r="TS3" s="188"/>
      <c r="TT3" s="188"/>
      <c r="TU3" s="188"/>
      <c r="TV3" s="188"/>
      <c r="TW3" s="188"/>
      <c r="TX3" s="188"/>
      <c r="TY3" s="188"/>
      <c r="TZ3" s="188"/>
      <c r="UA3" s="188"/>
      <c r="UB3" s="188"/>
      <c r="UC3" s="188"/>
      <c r="UD3" s="188"/>
      <c r="UE3" s="188"/>
      <c r="UF3" s="188"/>
      <c r="UG3" s="188"/>
      <c r="UH3" s="188"/>
      <c r="UI3" s="188"/>
      <c r="UJ3" s="188"/>
      <c r="UK3" s="188"/>
      <c r="UL3" s="188"/>
      <c r="UM3" s="188"/>
      <c r="UN3" s="188"/>
      <c r="UO3" s="188"/>
      <c r="UP3" s="188"/>
      <c r="UQ3" s="188"/>
      <c r="UR3" s="188"/>
      <c r="US3" s="188"/>
      <c r="UT3" s="188"/>
      <c r="UU3" s="188"/>
      <c r="UV3" s="188"/>
      <c r="UW3" s="188"/>
      <c r="UX3" s="188"/>
      <c r="UY3" s="188"/>
      <c r="UZ3" s="188"/>
      <c r="VA3" s="188"/>
      <c r="VB3" s="188"/>
      <c r="VC3" s="188"/>
      <c r="VD3" s="188"/>
      <c r="VE3" s="188"/>
      <c r="VF3" s="188"/>
      <c r="VG3" s="188"/>
      <c r="VH3" s="188"/>
      <c r="VI3" s="188"/>
      <c r="VJ3" s="188"/>
      <c r="VK3" s="188"/>
      <c r="VL3" s="188"/>
      <c r="VM3" s="188"/>
      <c r="VN3" s="188"/>
      <c r="VO3" s="188"/>
      <c r="VP3" s="188"/>
      <c r="VQ3" s="188"/>
      <c r="VR3" s="188"/>
      <c r="VS3" s="188"/>
      <c r="VT3" s="188"/>
      <c r="VU3" s="188"/>
      <c r="VV3" s="188"/>
      <c r="VW3" s="188"/>
      <c r="VX3" s="188"/>
      <c r="VY3" s="188"/>
      <c r="VZ3" s="188"/>
      <c r="WA3" s="188"/>
      <c r="WB3" s="188"/>
      <c r="WC3" s="188"/>
      <c r="WD3" s="188"/>
      <c r="WE3" s="188"/>
      <c r="WF3" s="188"/>
      <c r="WG3" s="188"/>
      <c r="WH3" s="188"/>
      <c r="WI3" s="188"/>
      <c r="WJ3" s="188"/>
      <c r="WK3" s="188"/>
      <c r="WL3" s="188"/>
      <c r="WM3" s="188"/>
      <c r="WN3" s="188"/>
      <c r="WO3" s="188"/>
      <c r="WP3" s="188"/>
      <c r="WQ3" s="188"/>
      <c r="WR3" s="188"/>
      <c r="WS3" s="188"/>
      <c r="WT3" s="188"/>
      <c r="WU3" s="188"/>
      <c r="WV3" s="188"/>
      <c r="WW3" s="188"/>
      <c r="WX3" s="188"/>
      <c r="WY3" s="188"/>
      <c r="WZ3" s="188"/>
      <c r="XA3" s="188"/>
      <c r="XB3" s="188"/>
      <c r="XC3" s="188"/>
      <c r="XD3" s="188"/>
      <c r="XE3" s="188"/>
      <c r="XF3" s="188"/>
      <c r="XG3" s="188"/>
      <c r="XH3" s="188"/>
      <c r="XI3" s="188"/>
      <c r="XJ3" s="188"/>
      <c r="XK3" s="188"/>
      <c r="XL3" s="188"/>
      <c r="XM3" s="188"/>
      <c r="XN3" s="188"/>
      <c r="XO3" s="188"/>
      <c r="XP3" s="188"/>
      <c r="XQ3" s="188"/>
      <c r="XR3" s="188"/>
      <c r="XS3" s="188"/>
      <c r="XT3" s="188"/>
      <c r="XU3" s="188"/>
      <c r="XV3" s="188"/>
      <c r="XW3" s="188"/>
      <c r="XX3" s="188"/>
      <c r="XY3" s="188"/>
      <c r="XZ3" s="188"/>
      <c r="YA3" s="188"/>
      <c r="YB3" s="188"/>
      <c r="YC3" s="188"/>
      <c r="YD3" s="188"/>
      <c r="YE3" s="188"/>
      <c r="YF3" s="188"/>
      <c r="YG3" s="188"/>
      <c r="YH3" s="188"/>
      <c r="YI3" s="188"/>
      <c r="YJ3" s="188"/>
      <c r="YK3" s="188"/>
      <c r="YL3" s="188"/>
      <c r="YM3" s="188"/>
      <c r="YN3" s="188"/>
      <c r="YO3" s="188"/>
      <c r="YP3" s="188"/>
      <c r="YQ3" s="188"/>
      <c r="YR3" s="188"/>
      <c r="YS3" s="188"/>
      <c r="YT3" s="188"/>
      <c r="YU3" s="188"/>
      <c r="YV3" s="188"/>
      <c r="YW3" s="188"/>
      <c r="YX3" s="188"/>
      <c r="YY3" s="188"/>
      <c r="YZ3" s="188"/>
      <c r="ZA3" s="188"/>
      <c r="ZB3" s="188"/>
      <c r="ZC3" s="188"/>
      <c r="ZD3" s="188"/>
      <c r="ZE3" s="188"/>
      <c r="ZF3" s="188"/>
      <c r="ZG3" s="188"/>
      <c r="ZH3" s="188"/>
      <c r="ZI3" s="188"/>
      <c r="ZJ3" s="188"/>
      <c r="ZK3" s="188"/>
      <c r="ZL3" s="188"/>
      <c r="ZM3" s="188"/>
      <c r="ZN3" s="188"/>
      <c r="ZO3" s="188"/>
      <c r="ZP3" s="188"/>
      <c r="ZQ3" s="188"/>
      <c r="ZR3" s="188"/>
      <c r="ZS3" s="188"/>
      <c r="ZT3" s="188"/>
      <c r="ZU3" s="188"/>
      <c r="ZV3" s="188"/>
      <c r="ZW3" s="188"/>
      <c r="ZX3" s="188"/>
      <c r="ZY3" s="188"/>
      <c r="ZZ3" s="188"/>
      <c r="AAA3" s="188"/>
      <c r="AAB3" s="188"/>
      <c r="AAC3" s="188"/>
      <c r="AAD3" s="188"/>
      <c r="AAE3" s="188"/>
      <c r="AAF3" s="188"/>
      <c r="AAG3" s="188"/>
      <c r="AAH3" s="188"/>
      <c r="AAI3" s="188"/>
      <c r="AAJ3" s="188"/>
      <c r="AAK3" s="188"/>
      <c r="AAL3" s="188"/>
      <c r="AAM3" s="188"/>
      <c r="AAN3" s="188"/>
      <c r="AAO3" s="188"/>
      <c r="AAP3" s="188"/>
      <c r="AAQ3" s="188"/>
      <c r="AAR3" s="188"/>
      <c r="AAS3" s="188"/>
      <c r="AAT3" s="188"/>
      <c r="AAU3" s="188"/>
      <c r="AAV3" s="188"/>
      <c r="AAW3" s="188"/>
      <c r="AAX3" s="188"/>
      <c r="AAY3" s="188"/>
      <c r="AAZ3" s="188"/>
      <c r="ABA3" s="188"/>
      <c r="ABB3" s="188"/>
      <c r="ABC3" s="188"/>
      <c r="ABD3" s="188"/>
      <c r="ABE3" s="188"/>
      <c r="ABF3" s="188"/>
      <c r="ABG3" s="188"/>
      <c r="ABH3" s="188"/>
      <c r="ABI3" s="188"/>
      <c r="ABJ3" s="188"/>
      <c r="ABK3" s="188"/>
      <c r="ABL3" s="188"/>
      <c r="ABM3" s="188"/>
      <c r="ABN3" s="188"/>
      <c r="ABO3" s="188"/>
      <c r="ABP3" s="188"/>
      <c r="ABQ3" s="188"/>
      <c r="ABR3" s="188"/>
      <c r="ABS3" s="188"/>
      <c r="ABT3" s="188"/>
      <c r="ABU3" s="188"/>
      <c r="ABV3" s="188"/>
      <c r="ABW3" s="188"/>
      <c r="ABX3" s="188"/>
      <c r="ABY3" s="188"/>
      <c r="ABZ3" s="188"/>
      <c r="ACA3" s="188"/>
      <c r="ACB3" s="188"/>
      <c r="ACC3" s="188"/>
      <c r="ACD3" s="188"/>
      <c r="ACE3" s="188"/>
      <c r="ACF3" s="188"/>
      <c r="ACG3" s="188"/>
      <c r="ACH3" s="188"/>
      <c r="ACI3" s="188"/>
      <c r="ACJ3" s="188"/>
      <c r="ACK3" s="188"/>
      <c r="ACL3" s="188"/>
      <c r="ACM3" s="188"/>
      <c r="ACN3" s="188"/>
      <c r="ACO3" s="188"/>
      <c r="ACP3" s="188"/>
      <c r="ACQ3" s="188"/>
      <c r="ACR3" s="188"/>
      <c r="ACS3" s="188"/>
      <c r="ACT3" s="188"/>
      <c r="ACU3" s="188"/>
      <c r="ACV3" s="188"/>
      <c r="ACW3" s="188"/>
      <c r="ACX3" s="188"/>
      <c r="ACY3" s="188"/>
      <c r="ACZ3" s="188"/>
      <c r="ADA3" s="188"/>
      <c r="ADB3" s="188"/>
      <c r="ADC3" s="188"/>
      <c r="ADD3" s="188"/>
      <c r="ADE3" s="188"/>
      <c r="ADF3" s="188"/>
      <c r="ADG3" s="188"/>
      <c r="ADH3" s="188"/>
      <c r="ADI3" s="188"/>
      <c r="ADJ3" s="188"/>
      <c r="ADK3" s="188"/>
      <c r="ADL3" s="188"/>
      <c r="ADM3" s="188"/>
      <c r="ADN3" s="188"/>
      <c r="ADO3" s="188"/>
      <c r="ADP3" s="188"/>
      <c r="ADQ3" s="188"/>
      <c r="ADR3" s="188"/>
      <c r="ADS3" s="188"/>
      <c r="ADT3" s="188"/>
      <c r="ADU3" s="188"/>
      <c r="ADV3" s="188"/>
      <c r="ADW3" s="188"/>
      <c r="ADX3" s="188"/>
      <c r="ADY3" s="188"/>
      <c r="ADZ3" s="188"/>
      <c r="AEA3" s="188"/>
      <c r="AEB3" s="188"/>
      <c r="AEC3" s="188"/>
      <c r="AED3" s="188"/>
      <c r="AEE3" s="188"/>
      <c r="AEF3" s="188"/>
      <c r="AEG3" s="188"/>
      <c r="AEH3" s="188"/>
      <c r="AEI3" s="188"/>
      <c r="AEJ3" s="188"/>
      <c r="AEK3" s="188"/>
      <c r="AEL3" s="188"/>
      <c r="AEM3" s="188"/>
      <c r="AEN3" s="188"/>
      <c r="AEO3" s="188"/>
      <c r="AEP3" s="188"/>
      <c r="AEQ3" s="188"/>
      <c r="AER3" s="188"/>
      <c r="AES3" s="188"/>
      <c r="AET3" s="188"/>
      <c r="AEU3" s="188"/>
      <c r="AEV3" s="188"/>
      <c r="AEW3" s="188"/>
      <c r="AEX3" s="188"/>
      <c r="AEY3" s="188"/>
      <c r="AEZ3" s="188"/>
      <c r="AFA3" s="188"/>
      <c r="AFB3" s="188"/>
      <c r="AFC3" s="188"/>
      <c r="AFD3" s="188"/>
      <c r="AFE3" s="188"/>
      <c r="AFF3" s="188"/>
      <c r="AFG3" s="188"/>
      <c r="AFH3" s="188"/>
      <c r="AFI3" s="188"/>
      <c r="AFJ3" s="188"/>
      <c r="AFK3" s="188"/>
      <c r="AFL3" s="188"/>
      <c r="AFM3" s="188"/>
      <c r="AFN3" s="188"/>
      <c r="AFO3" s="188"/>
      <c r="AFP3" s="188"/>
      <c r="AFQ3" s="188"/>
      <c r="AFR3" s="188"/>
      <c r="AFS3" s="188"/>
      <c r="AFT3" s="188"/>
      <c r="AFU3" s="188"/>
      <c r="AFV3" s="188"/>
      <c r="AFW3" s="188"/>
      <c r="AFX3" s="188"/>
      <c r="AFY3" s="188"/>
      <c r="AFZ3" s="188"/>
      <c r="AGA3" s="188"/>
      <c r="AGB3" s="188"/>
      <c r="AGC3" s="188"/>
      <c r="AGD3" s="188"/>
      <c r="AGE3" s="188"/>
    </row>
    <row r="4" spans="1:863" s="191" customFormat="1" ht="15.75" x14ac:dyDescent="0.25">
      <c r="A4" s="321" t="s">
        <v>405</v>
      </c>
      <c r="B4" s="322"/>
      <c r="C4" s="322"/>
      <c r="D4" s="322"/>
      <c r="E4" s="322"/>
      <c r="F4" s="322"/>
      <c r="G4" s="322"/>
      <c r="H4" s="322"/>
      <c r="I4" s="322"/>
      <c r="J4" s="322"/>
      <c r="K4" s="322"/>
      <c r="L4" s="322"/>
      <c r="M4" s="322" t="s">
        <v>165</v>
      </c>
      <c r="N4" s="322"/>
      <c r="O4" s="322"/>
      <c r="P4" s="322"/>
      <c r="Q4" s="322"/>
      <c r="R4" s="322"/>
      <c r="S4" s="322"/>
      <c r="T4" s="322" t="s">
        <v>177</v>
      </c>
      <c r="U4" s="322"/>
      <c r="V4" s="322"/>
      <c r="W4" s="322"/>
      <c r="X4" s="322"/>
      <c r="Y4" s="322"/>
      <c r="Z4" s="322"/>
      <c r="AA4" s="322"/>
      <c r="AB4" s="322"/>
      <c r="AC4" s="322"/>
      <c r="AD4" s="322"/>
      <c r="AE4" s="322"/>
      <c r="AF4" s="322"/>
      <c r="AG4" s="322"/>
      <c r="AH4" s="322" t="s">
        <v>166</v>
      </c>
      <c r="AI4" s="322"/>
      <c r="AJ4" s="322"/>
      <c r="AK4" s="322"/>
      <c r="AL4" s="322"/>
      <c r="AM4" s="322"/>
      <c r="AN4" s="322"/>
      <c r="AO4" s="322" t="s">
        <v>167</v>
      </c>
      <c r="AP4" s="322"/>
      <c r="AQ4" s="322"/>
      <c r="AR4" s="322"/>
      <c r="AS4" s="322"/>
      <c r="AT4" s="322"/>
      <c r="AU4" s="322"/>
      <c r="AV4" s="318" t="s">
        <v>284</v>
      </c>
      <c r="AW4" s="189"/>
      <c r="AX4" s="190"/>
      <c r="AY4" s="190"/>
      <c r="AZ4" s="190"/>
      <c r="BA4" s="190"/>
      <c r="BB4" s="190"/>
      <c r="BC4" s="190"/>
      <c r="BD4" s="190"/>
      <c r="BE4" s="190"/>
      <c r="BF4" s="190"/>
      <c r="BG4" s="190"/>
      <c r="BH4" s="190"/>
      <c r="BI4" s="190"/>
      <c r="BJ4" s="190"/>
      <c r="BK4" s="190"/>
      <c r="BL4" s="190"/>
      <c r="BM4" s="190"/>
      <c r="BN4" s="190"/>
      <c r="BO4" s="190"/>
      <c r="BP4" s="190"/>
      <c r="BQ4" s="190"/>
      <c r="BR4" s="190"/>
      <c r="BS4" s="190"/>
      <c r="BT4" s="190"/>
      <c r="BU4" s="190"/>
      <c r="BV4" s="190"/>
      <c r="BW4" s="190"/>
      <c r="BX4" s="190"/>
      <c r="BY4" s="190"/>
      <c r="BZ4" s="190"/>
      <c r="CA4" s="190"/>
      <c r="CB4" s="190"/>
      <c r="CC4" s="190"/>
      <c r="CD4" s="190"/>
      <c r="CE4" s="190"/>
      <c r="CF4" s="190"/>
      <c r="CG4" s="190"/>
      <c r="CH4" s="190"/>
      <c r="CI4" s="190"/>
      <c r="CJ4" s="190"/>
      <c r="CK4" s="190"/>
      <c r="CL4" s="190"/>
      <c r="CM4" s="190"/>
      <c r="CN4" s="190"/>
      <c r="CO4" s="190"/>
      <c r="CP4" s="190"/>
      <c r="CQ4" s="190"/>
      <c r="CR4" s="190"/>
      <c r="CS4" s="190"/>
      <c r="CT4" s="190"/>
      <c r="CU4" s="190"/>
      <c r="CV4" s="190"/>
      <c r="CW4" s="190"/>
      <c r="CX4" s="190"/>
      <c r="CY4" s="190"/>
      <c r="CZ4" s="190"/>
      <c r="DA4" s="190"/>
      <c r="DB4" s="190"/>
      <c r="DC4" s="190"/>
      <c r="DD4" s="190"/>
      <c r="DE4" s="190"/>
      <c r="DF4" s="190"/>
      <c r="DG4" s="190"/>
      <c r="DH4" s="190"/>
      <c r="DI4" s="190"/>
      <c r="DJ4" s="190"/>
      <c r="DK4" s="190"/>
      <c r="DL4" s="190"/>
      <c r="DM4" s="190"/>
      <c r="DN4" s="190"/>
      <c r="DO4" s="190"/>
      <c r="DP4" s="190"/>
      <c r="DQ4" s="190"/>
      <c r="DR4" s="190"/>
      <c r="DS4" s="190"/>
      <c r="DT4" s="190"/>
      <c r="DU4" s="190"/>
      <c r="DV4" s="190"/>
      <c r="DW4" s="190"/>
      <c r="DX4" s="190"/>
      <c r="DY4" s="190"/>
      <c r="DZ4" s="190"/>
      <c r="EA4" s="190"/>
      <c r="EB4" s="190"/>
      <c r="EC4" s="190"/>
      <c r="ED4" s="190"/>
      <c r="EE4" s="190"/>
      <c r="EF4" s="190"/>
      <c r="EG4" s="190"/>
      <c r="EH4" s="190"/>
      <c r="EI4" s="190"/>
      <c r="EJ4" s="190"/>
      <c r="EK4" s="190"/>
      <c r="EL4" s="190"/>
      <c r="EM4" s="190"/>
      <c r="EN4" s="190"/>
      <c r="EO4" s="190"/>
      <c r="EP4" s="190"/>
      <c r="EQ4" s="190"/>
      <c r="ER4" s="190"/>
      <c r="ES4" s="190"/>
      <c r="ET4" s="190"/>
      <c r="EU4" s="190"/>
      <c r="EV4" s="190"/>
      <c r="EW4" s="190"/>
      <c r="EX4" s="190"/>
      <c r="EY4" s="190"/>
      <c r="EZ4" s="190"/>
      <c r="FA4" s="190"/>
      <c r="FB4" s="190"/>
      <c r="FC4" s="190"/>
      <c r="FD4" s="190"/>
      <c r="FE4" s="190"/>
      <c r="FF4" s="190"/>
      <c r="FG4" s="190"/>
      <c r="FH4" s="190"/>
      <c r="FI4" s="190"/>
      <c r="FJ4" s="190"/>
      <c r="FK4" s="190"/>
      <c r="FL4" s="190"/>
      <c r="FM4" s="190"/>
      <c r="FN4" s="190"/>
      <c r="FO4" s="190"/>
      <c r="FP4" s="190"/>
      <c r="FQ4" s="190"/>
      <c r="FR4" s="190"/>
      <c r="FS4" s="190"/>
      <c r="FT4" s="190"/>
      <c r="FU4" s="190"/>
      <c r="FV4" s="190"/>
      <c r="FW4" s="190"/>
      <c r="FX4" s="190"/>
      <c r="FY4" s="190"/>
      <c r="FZ4" s="190"/>
      <c r="GA4" s="190"/>
      <c r="GB4" s="190"/>
      <c r="GC4" s="190"/>
      <c r="GD4" s="190"/>
      <c r="GE4" s="190"/>
      <c r="GF4" s="190"/>
      <c r="GG4" s="190"/>
      <c r="GH4" s="190"/>
      <c r="GI4" s="190"/>
      <c r="GJ4" s="190"/>
      <c r="GK4" s="190"/>
      <c r="GL4" s="190"/>
      <c r="GM4" s="190"/>
      <c r="GN4" s="190"/>
      <c r="GO4" s="190"/>
      <c r="GP4" s="190"/>
      <c r="GQ4" s="190"/>
      <c r="GR4" s="190"/>
      <c r="GS4" s="190"/>
      <c r="GT4" s="190"/>
      <c r="GU4" s="190"/>
      <c r="GV4" s="190"/>
      <c r="GW4" s="190"/>
      <c r="GX4" s="190"/>
      <c r="GY4" s="190"/>
      <c r="GZ4" s="190"/>
      <c r="HA4" s="190"/>
      <c r="HB4" s="190"/>
      <c r="HC4" s="190"/>
      <c r="HD4" s="190"/>
      <c r="HE4" s="190"/>
      <c r="HF4" s="190"/>
      <c r="HG4" s="190"/>
      <c r="HH4" s="190"/>
      <c r="HI4" s="190"/>
      <c r="HJ4" s="190"/>
      <c r="HK4" s="190"/>
      <c r="HL4" s="190"/>
      <c r="HM4" s="190"/>
      <c r="HN4" s="190"/>
      <c r="HO4" s="190"/>
      <c r="HP4" s="190"/>
      <c r="HQ4" s="190"/>
      <c r="HR4" s="190"/>
      <c r="HS4" s="190"/>
      <c r="HT4" s="190"/>
      <c r="HU4" s="190"/>
      <c r="HV4" s="190"/>
      <c r="HW4" s="190"/>
      <c r="HX4" s="190"/>
      <c r="HY4" s="190"/>
      <c r="HZ4" s="190"/>
      <c r="IA4" s="190"/>
      <c r="IB4" s="190"/>
      <c r="IC4" s="190"/>
      <c r="ID4" s="190"/>
      <c r="IE4" s="190"/>
      <c r="IF4" s="190"/>
      <c r="IG4" s="190"/>
      <c r="IH4" s="190"/>
      <c r="II4" s="190"/>
      <c r="IJ4" s="190"/>
      <c r="IK4" s="190"/>
      <c r="IL4" s="190"/>
      <c r="IM4" s="190"/>
      <c r="IN4" s="190"/>
      <c r="IO4" s="190"/>
      <c r="IP4" s="190"/>
      <c r="IQ4" s="190"/>
      <c r="IR4" s="190"/>
      <c r="IS4" s="190"/>
      <c r="IT4" s="190"/>
      <c r="IU4" s="190"/>
      <c r="IV4" s="190"/>
      <c r="IW4" s="190"/>
      <c r="IX4" s="190"/>
      <c r="IY4" s="190"/>
      <c r="IZ4" s="190"/>
      <c r="JA4" s="190"/>
      <c r="JB4" s="190"/>
      <c r="JC4" s="190"/>
      <c r="JD4" s="190"/>
      <c r="JE4" s="190"/>
      <c r="JF4" s="190"/>
      <c r="JG4" s="190"/>
      <c r="JH4" s="190"/>
      <c r="JI4" s="190"/>
      <c r="JJ4" s="190"/>
      <c r="JK4" s="190"/>
      <c r="JL4" s="190"/>
      <c r="JM4" s="190"/>
      <c r="JN4" s="190"/>
      <c r="JO4" s="190"/>
      <c r="JP4" s="190"/>
      <c r="JQ4" s="190"/>
      <c r="JR4" s="190"/>
      <c r="JS4" s="190"/>
      <c r="JT4" s="190"/>
      <c r="JU4" s="190"/>
      <c r="JV4" s="190"/>
      <c r="JW4" s="190"/>
      <c r="JX4" s="190"/>
      <c r="JY4" s="190"/>
      <c r="JZ4" s="190"/>
      <c r="KA4" s="190"/>
      <c r="KB4" s="190"/>
      <c r="KC4" s="190"/>
      <c r="KD4" s="190"/>
      <c r="KE4" s="190"/>
      <c r="KF4" s="190"/>
      <c r="KG4" s="190"/>
      <c r="KH4" s="190"/>
      <c r="KI4" s="190"/>
      <c r="KJ4" s="190"/>
      <c r="KK4" s="190"/>
      <c r="KL4" s="190"/>
      <c r="KM4" s="190"/>
      <c r="KN4" s="190"/>
      <c r="KO4" s="190"/>
      <c r="KP4" s="190"/>
      <c r="KQ4" s="190"/>
      <c r="KR4" s="190"/>
      <c r="KS4" s="190"/>
      <c r="KT4" s="190"/>
      <c r="KU4" s="190"/>
      <c r="KV4" s="190"/>
      <c r="KW4" s="190"/>
      <c r="KX4" s="190"/>
      <c r="KY4" s="190"/>
      <c r="KZ4" s="190"/>
      <c r="LA4" s="190"/>
      <c r="LB4" s="190"/>
      <c r="LC4" s="190"/>
      <c r="LD4" s="190"/>
      <c r="LE4" s="190"/>
      <c r="LF4" s="190"/>
      <c r="LG4" s="190"/>
      <c r="LH4" s="190"/>
      <c r="LI4" s="190"/>
      <c r="LJ4" s="190"/>
      <c r="LK4" s="190"/>
      <c r="LL4" s="190"/>
      <c r="LM4" s="190"/>
      <c r="LN4" s="190"/>
      <c r="LO4" s="190"/>
      <c r="LP4" s="190"/>
      <c r="LQ4" s="190"/>
      <c r="LR4" s="190"/>
      <c r="LS4" s="190"/>
      <c r="LT4" s="190"/>
      <c r="LU4" s="190"/>
      <c r="LV4" s="190"/>
      <c r="LW4" s="190"/>
      <c r="LX4" s="190"/>
      <c r="LY4" s="190"/>
      <c r="LZ4" s="190"/>
      <c r="MA4" s="190"/>
      <c r="MB4" s="190"/>
      <c r="MC4" s="190"/>
      <c r="MD4" s="190"/>
      <c r="ME4" s="190"/>
      <c r="MF4" s="190"/>
      <c r="MG4" s="190"/>
      <c r="MH4" s="190"/>
      <c r="MI4" s="190"/>
      <c r="MJ4" s="190"/>
      <c r="MK4" s="190"/>
      <c r="ML4" s="190"/>
      <c r="MM4" s="190"/>
      <c r="MN4" s="190"/>
      <c r="MO4" s="190"/>
      <c r="MP4" s="190"/>
      <c r="MQ4" s="190"/>
      <c r="MR4" s="190"/>
      <c r="MS4" s="190"/>
      <c r="MT4" s="190"/>
      <c r="MU4" s="190"/>
      <c r="MV4" s="190"/>
      <c r="MW4" s="190"/>
      <c r="MX4" s="190"/>
      <c r="MY4" s="190"/>
      <c r="MZ4" s="190"/>
      <c r="NA4" s="190"/>
      <c r="NB4" s="190"/>
      <c r="NC4" s="190"/>
      <c r="ND4" s="190"/>
      <c r="NE4" s="190"/>
      <c r="NF4" s="190"/>
      <c r="NG4" s="190"/>
      <c r="NH4" s="190"/>
      <c r="NI4" s="190"/>
      <c r="NJ4" s="190"/>
      <c r="NK4" s="190"/>
      <c r="NL4" s="190"/>
      <c r="NM4" s="190"/>
      <c r="NN4" s="190"/>
      <c r="NO4" s="190"/>
      <c r="NP4" s="190"/>
      <c r="NQ4" s="190"/>
      <c r="NR4" s="190"/>
      <c r="NS4" s="190"/>
      <c r="NT4" s="190"/>
      <c r="NU4" s="190"/>
      <c r="NV4" s="190"/>
      <c r="NW4" s="190"/>
      <c r="NX4" s="190"/>
      <c r="NY4" s="190"/>
      <c r="NZ4" s="190"/>
      <c r="OA4" s="190"/>
      <c r="OB4" s="190"/>
      <c r="OC4" s="190"/>
      <c r="OD4" s="190"/>
      <c r="OE4" s="190"/>
      <c r="OF4" s="190"/>
      <c r="OG4" s="190"/>
      <c r="OH4" s="190"/>
      <c r="OI4" s="190"/>
      <c r="OJ4" s="190"/>
      <c r="OK4" s="190"/>
      <c r="OL4" s="190"/>
      <c r="OM4" s="190"/>
      <c r="ON4" s="190"/>
      <c r="OO4" s="190"/>
      <c r="OP4" s="190"/>
      <c r="OQ4" s="190"/>
      <c r="OR4" s="190"/>
      <c r="OS4" s="190"/>
      <c r="OT4" s="190"/>
      <c r="OU4" s="190"/>
      <c r="OV4" s="190"/>
      <c r="OW4" s="190"/>
      <c r="OX4" s="190"/>
      <c r="OY4" s="190"/>
      <c r="OZ4" s="190"/>
      <c r="PA4" s="190"/>
      <c r="PB4" s="190"/>
      <c r="PC4" s="190"/>
      <c r="PD4" s="190"/>
      <c r="PE4" s="190"/>
      <c r="PF4" s="190"/>
      <c r="PG4" s="190"/>
      <c r="PH4" s="190"/>
      <c r="PI4" s="190"/>
      <c r="PJ4" s="190"/>
      <c r="PK4" s="190"/>
      <c r="PL4" s="190"/>
      <c r="PM4" s="190"/>
      <c r="PN4" s="190"/>
      <c r="PO4" s="190"/>
      <c r="PP4" s="190"/>
      <c r="PQ4" s="190"/>
      <c r="PR4" s="190"/>
      <c r="PS4" s="190"/>
      <c r="PT4" s="190"/>
      <c r="PU4" s="190"/>
      <c r="PV4" s="190"/>
      <c r="PW4" s="190"/>
      <c r="PX4" s="190"/>
      <c r="PY4" s="190"/>
      <c r="PZ4" s="190"/>
      <c r="QA4" s="190"/>
      <c r="QB4" s="190"/>
      <c r="QC4" s="190"/>
      <c r="QD4" s="190"/>
      <c r="QE4" s="190"/>
      <c r="QF4" s="190"/>
      <c r="QG4" s="190"/>
      <c r="QH4" s="190"/>
      <c r="QI4" s="190"/>
      <c r="QJ4" s="190"/>
      <c r="QK4" s="190"/>
      <c r="QL4" s="190"/>
      <c r="QM4" s="190"/>
      <c r="QN4" s="190"/>
      <c r="QO4" s="190"/>
      <c r="QP4" s="190"/>
      <c r="QQ4" s="190"/>
      <c r="QR4" s="190"/>
      <c r="QS4" s="190"/>
      <c r="QT4" s="190"/>
      <c r="QU4" s="190"/>
      <c r="QV4" s="190"/>
      <c r="QW4" s="190"/>
      <c r="QX4" s="190"/>
      <c r="QY4" s="190"/>
      <c r="QZ4" s="190"/>
      <c r="RA4" s="190"/>
      <c r="RB4" s="190"/>
      <c r="RC4" s="190"/>
      <c r="RD4" s="190"/>
      <c r="RE4" s="190"/>
      <c r="RF4" s="190"/>
      <c r="RG4" s="190"/>
      <c r="RH4" s="190"/>
      <c r="RI4" s="190"/>
      <c r="RJ4" s="190"/>
      <c r="RK4" s="190"/>
      <c r="RL4" s="190"/>
      <c r="RM4" s="190"/>
      <c r="RN4" s="190"/>
      <c r="RO4" s="190"/>
      <c r="RP4" s="190"/>
      <c r="RQ4" s="190"/>
      <c r="RR4" s="190"/>
      <c r="RS4" s="190"/>
      <c r="RT4" s="190"/>
      <c r="RU4" s="190"/>
      <c r="RV4" s="190"/>
      <c r="RW4" s="190"/>
      <c r="RX4" s="190"/>
      <c r="RY4" s="190"/>
      <c r="RZ4" s="190"/>
      <c r="SA4" s="190"/>
      <c r="SB4" s="190"/>
      <c r="SC4" s="190"/>
      <c r="SD4" s="190"/>
      <c r="SE4" s="190"/>
      <c r="SF4" s="190"/>
      <c r="SG4" s="190"/>
      <c r="SH4" s="190"/>
      <c r="SI4" s="190"/>
      <c r="SJ4" s="190"/>
      <c r="SK4" s="190"/>
      <c r="SL4" s="190"/>
      <c r="SM4" s="190"/>
      <c r="SN4" s="190"/>
      <c r="SO4" s="190"/>
      <c r="SP4" s="190"/>
      <c r="SQ4" s="190"/>
      <c r="SR4" s="190"/>
      <c r="SS4" s="190"/>
      <c r="ST4" s="190"/>
      <c r="SU4" s="190"/>
      <c r="SV4" s="190"/>
      <c r="SW4" s="190"/>
      <c r="SX4" s="190"/>
      <c r="SY4" s="190"/>
      <c r="SZ4" s="190"/>
      <c r="TA4" s="190"/>
      <c r="TB4" s="190"/>
      <c r="TC4" s="190"/>
      <c r="TD4" s="190"/>
      <c r="TE4" s="190"/>
      <c r="TF4" s="190"/>
      <c r="TG4" s="190"/>
      <c r="TH4" s="190"/>
      <c r="TI4" s="190"/>
      <c r="TJ4" s="190"/>
      <c r="TK4" s="190"/>
      <c r="TL4" s="190"/>
      <c r="TM4" s="190"/>
      <c r="TN4" s="190"/>
      <c r="TO4" s="190"/>
      <c r="TP4" s="190"/>
      <c r="TQ4" s="190"/>
      <c r="TR4" s="190"/>
      <c r="TS4" s="190"/>
      <c r="TT4" s="190"/>
      <c r="TU4" s="190"/>
      <c r="TV4" s="190"/>
      <c r="TW4" s="190"/>
      <c r="TX4" s="190"/>
      <c r="TY4" s="190"/>
      <c r="TZ4" s="190"/>
      <c r="UA4" s="190"/>
      <c r="UB4" s="190"/>
      <c r="UC4" s="190"/>
      <c r="UD4" s="190"/>
      <c r="UE4" s="190"/>
      <c r="UF4" s="190"/>
      <c r="UG4" s="190"/>
      <c r="UH4" s="190"/>
      <c r="UI4" s="190"/>
      <c r="UJ4" s="190"/>
      <c r="UK4" s="190"/>
      <c r="UL4" s="190"/>
      <c r="UM4" s="190"/>
      <c r="UN4" s="190"/>
      <c r="UO4" s="190"/>
      <c r="UP4" s="190"/>
      <c r="UQ4" s="190"/>
      <c r="UR4" s="190"/>
      <c r="US4" s="190"/>
      <c r="UT4" s="190"/>
      <c r="UU4" s="190"/>
      <c r="UV4" s="190"/>
      <c r="UW4" s="190"/>
      <c r="UX4" s="190"/>
      <c r="UY4" s="190"/>
      <c r="UZ4" s="190"/>
      <c r="VA4" s="190"/>
      <c r="VB4" s="190"/>
      <c r="VC4" s="190"/>
      <c r="VD4" s="190"/>
      <c r="VE4" s="190"/>
      <c r="VF4" s="190"/>
      <c r="VG4" s="190"/>
      <c r="VH4" s="190"/>
      <c r="VI4" s="190"/>
      <c r="VJ4" s="190"/>
      <c r="VK4" s="190"/>
      <c r="VL4" s="190"/>
      <c r="VM4" s="190"/>
      <c r="VN4" s="190"/>
      <c r="VO4" s="190"/>
      <c r="VP4" s="190"/>
      <c r="VQ4" s="190"/>
      <c r="VR4" s="190"/>
      <c r="VS4" s="190"/>
      <c r="VT4" s="190"/>
      <c r="VU4" s="190"/>
      <c r="VV4" s="190"/>
      <c r="VW4" s="190"/>
      <c r="VX4" s="190"/>
      <c r="VY4" s="190"/>
      <c r="VZ4" s="190"/>
      <c r="WA4" s="190"/>
      <c r="WB4" s="190"/>
      <c r="WC4" s="190"/>
      <c r="WD4" s="190"/>
      <c r="WE4" s="190"/>
      <c r="WF4" s="190"/>
      <c r="WG4" s="190"/>
      <c r="WH4" s="190"/>
      <c r="WI4" s="190"/>
      <c r="WJ4" s="190"/>
      <c r="WK4" s="190"/>
      <c r="WL4" s="190"/>
      <c r="WM4" s="190"/>
      <c r="WN4" s="190"/>
      <c r="WO4" s="190"/>
      <c r="WP4" s="190"/>
      <c r="WQ4" s="190"/>
      <c r="WR4" s="190"/>
      <c r="WS4" s="190"/>
      <c r="WT4" s="190"/>
      <c r="WU4" s="190"/>
      <c r="WV4" s="190"/>
      <c r="WW4" s="190"/>
      <c r="WX4" s="190"/>
      <c r="WY4" s="190"/>
      <c r="WZ4" s="190"/>
      <c r="XA4" s="190"/>
      <c r="XB4" s="190"/>
      <c r="XC4" s="190"/>
      <c r="XD4" s="190"/>
      <c r="XE4" s="190"/>
      <c r="XF4" s="190"/>
      <c r="XG4" s="190"/>
      <c r="XH4" s="190"/>
      <c r="XI4" s="190"/>
      <c r="XJ4" s="190"/>
      <c r="XK4" s="190"/>
      <c r="XL4" s="190"/>
      <c r="XM4" s="190"/>
      <c r="XN4" s="190"/>
      <c r="XO4" s="190"/>
      <c r="XP4" s="190"/>
      <c r="XQ4" s="190"/>
      <c r="XR4" s="190"/>
      <c r="XS4" s="190"/>
      <c r="XT4" s="190"/>
      <c r="XU4" s="190"/>
      <c r="XV4" s="190"/>
      <c r="XW4" s="190"/>
      <c r="XX4" s="190"/>
      <c r="XY4" s="190"/>
      <c r="XZ4" s="190"/>
      <c r="YA4" s="190"/>
      <c r="YB4" s="190"/>
      <c r="YC4" s="190"/>
      <c r="YD4" s="190"/>
      <c r="YE4" s="190"/>
      <c r="YF4" s="190"/>
      <c r="YG4" s="190"/>
      <c r="YH4" s="190"/>
      <c r="YI4" s="190"/>
      <c r="YJ4" s="190"/>
      <c r="YK4" s="190"/>
      <c r="YL4" s="190"/>
      <c r="YM4" s="190"/>
      <c r="YN4" s="190"/>
      <c r="YO4" s="190"/>
      <c r="YP4" s="190"/>
      <c r="YQ4" s="190"/>
      <c r="YR4" s="190"/>
      <c r="YS4" s="190"/>
      <c r="YT4" s="190"/>
      <c r="YU4" s="190"/>
      <c r="YV4" s="190"/>
      <c r="YW4" s="190"/>
      <c r="YX4" s="190"/>
      <c r="YY4" s="190"/>
      <c r="YZ4" s="190"/>
      <c r="ZA4" s="190"/>
      <c r="ZB4" s="190"/>
      <c r="ZC4" s="190"/>
      <c r="ZD4" s="190"/>
      <c r="ZE4" s="190"/>
      <c r="ZF4" s="190"/>
      <c r="ZG4" s="190"/>
      <c r="ZH4" s="190"/>
      <c r="ZI4" s="190"/>
      <c r="ZJ4" s="190"/>
      <c r="ZK4" s="190"/>
      <c r="ZL4" s="190"/>
      <c r="ZM4" s="190"/>
      <c r="ZN4" s="190"/>
      <c r="ZO4" s="190"/>
      <c r="ZP4" s="190"/>
      <c r="ZQ4" s="190"/>
      <c r="ZR4" s="190"/>
      <c r="ZS4" s="190"/>
      <c r="ZT4" s="190"/>
      <c r="ZU4" s="190"/>
      <c r="ZV4" s="190"/>
      <c r="ZW4" s="190"/>
      <c r="ZX4" s="190"/>
      <c r="ZY4" s="190"/>
      <c r="ZZ4" s="190"/>
      <c r="AAA4" s="190"/>
      <c r="AAB4" s="190"/>
      <c r="AAC4" s="190"/>
      <c r="AAD4" s="190"/>
      <c r="AAE4" s="190"/>
      <c r="AAF4" s="190"/>
      <c r="AAG4" s="190"/>
      <c r="AAH4" s="190"/>
      <c r="AAI4" s="190"/>
      <c r="AAJ4" s="190"/>
      <c r="AAK4" s="190"/>
      <c r="AAL4" s="190"/>
      <c r="AAM4" s="190"/>
      <c r="AAN4" s="190"/>
      <c r="AAO4" s="190"/>
      <c r="AAP4" s="190"/>
      <c r="AAQ4" s="190"/>
      <c r="AAR4" s="190"/>
      <c r="AAS4" s="190"/>
      <c r="AAT4" s="190"/>
      <c r="AAU4" s="190"/>
      <c r="AAV4" s="190"/>
      <c r="AAW4" s="190"/>
      <c r="AAX4" s="190"/>
      <c r="AAY4" s="190"/>
      <c r="AAZ4" s="190"/>
      <c r="ABA4" s="190"/>
      <c r="ABB4" s="190"/>
      <c r="ABC4" s="190"/>
      <c r="ABD4" s="190"/>
      <c r="ABE4" s="190"/>
      <c r="ABF4" s="190"/>
      <c r="ABG4" s="190"/>
      <c r="ABH4" s="190"/>
      <c r="ABI4" s="190"/>
      <c r="ABJ4" s="190"/>
      <c r="ABK4" s="190"/>
      <c r="ABL4" s="190"/>
      <c r="ABM4" s="190"/>
      <c r="ABN4" s="190"/>
      <c r="ABO4" s="190"/>
      <c r="ABP4" s="190"/>
      <c r="ABQ4" s="190"/>
      <c r="ABR4" s="190"/>
      <c r="ABS4" s="190"/>
      <c r="ABT4" s="190"/>
      <c r="ABU4" s="190"/>
      <c r="ABV4" s="190"/>
      <c r="ABW4" s="190"/>
      <c r="ABX4" s="190"/>
      <c r="ABY4" s="190"/>
      <c r="ABZ4" s="190"/>
      <c r="ACA4" s="190"/>
      <c r="ACB4" s="190"/>
      <c r="ACC4" s="190"/>
      <c r="ACD4" s="190"/>
      <c r="ACE4" s="190"/>
      <c r="ACF4" s="190"/>
      <c r="ACG4" s="190"/>
      <c r="ACH4" s="190"/>
      <c r="ACI4" s="190"/>
      <c r="ACJ4" s="190"/>
      <c r="ACK4" s="190"/>
      <c r="ACL4" s="190"/>
      <c r="ACM4" s="190"/>
      <c r="ACN4" s="190"/>
      <c r="ACO4" s="190"/>
      <c r="ACP4" s="190"/>
      <c r="ACQ4" s="190"/>
      <c r="ACR4" s="190"/>
      <c r="ACS4" s="190"/>
      <c r="ACT4" s="190"/>
      <c r="ACU4" s="190"/>
      <c r="ACV4" s="190"/>
      <c r="ACW4" s="190"/>
      <c r="ACX4" s="190"/>
      <c r="ACY4" s="190"/>
      <c r="ACZ4" s="190"/>
      <c r="ADA4" s="190"/>
      <c r="ADB4" s="190"/>
      <c r="ADC4" s="190"/>
      <c r="ADD4" s="190"/>
      <c r="ADE4" s="190"/>
      <c r="ADF4" s="190"/>
      <c r="ADG4" s="190"/>
      <c r="ADH4" s="190"/>
      <c r="ADI4" s="190"/>
      <c r="ADJ4" s="190"/>
      <c r="ADK4" s="190"/>
      <c r="ADL4" s="190"/>
      <c r="ADM4" s="190"/>
      <c r="ADN4" s="190"/>
      <c r="ADO4" s="190"/>
      <c r="ADP4" s="190"/>
      <c r="ADQ4" s="190"/>
      <c r="ADR4" s="190"/>
      <c r="ADS4" s="190"/>
      <c r="ADT4" s="190"/>
      <c r="ADU4" s="190"/>
      <c r="ADV4" s="190"/>
      <c r="ADW4" s="190"/>
      <c r="ADX4" s="190"/>
      <c r="ADY4" s="190"/>
      <c r="ADZ4" s="190"/>
      <c r="AEA4" s="190"/>
      <c r="AEB4" s="190"/>
      <c r="AEC4" s="190"/>
      <c r="AED4" s="190"/>
      <c r="AEE4" s="190"/>
      <c r="AEF4" s="190"/>
      <c r="AEG4" s="190"/>
      <c r="AEH4" s="190"/>
      <c r="AEI4" s="190"/>
      <c r="AEJ4" s="190"/>
      <c r="AEK4" s="190"/>
      <c r="AEL4" s="190"/>
      <c r="AEM4" s="190"/>
      <c r="AEN4" s="190"/>
      <c r="AEO4" s="190"/>
      <c r="AEP4" s="190"/>
      <c r="AEQ4" s="190"/>
      <c r="AER4" s="190"/>
      <c r="AES4" s="190"/>
      <c r="AET4" s="190"/>
      <c r="AEU4" s="190"/>
      <c r="AEV4" s="190"/>
      <c r="AEW4" s="190"/>
      <c r="AEX4" s="190"/>
      <c r="AEY4" s="190"/>
      <c r="AEZ4" s="190"/>
      <c r="AFA4" s="190"/>
      <c r="AFB4" s="190"/>
      <c r="AFC4" s="190"/>
      <c r="AFD4" s="190"/>
      <c r="AFE4" s="190"/>
      <c r="AFF4" s="190"/>
      <c r="AFG4" s="190"/>
      <c r="AFH4" s="190"/>
      <c r="AFI4" s="190"/>
      <c r="AFJ4" s="190"/>
      <c r="AFK4" s="190"/>
      <c r="AFL4" s="190"/>
      <c r="AFM4" s="190"/>
      <c r="AFN4" s="190"/>
      <c r="AFO4" s="190"/>
      <c r="AFP4" s="190"/>
      <c r="AFQ4" s="190"/>
      <c r="AFR4" s="190"/>
      <c r="AFS4" s="190"/>
      <c r="AFT4" s="190"/>
      <c r="AFU4" s="190"/>
      <c r="AFV4" s="190"/>
      <c r="AFW4" s="190"/>
      <c r="AFX4" s="190"/>
      <c r="AFY4" s="190"/>
      <c r="AFZ4" s="190"/>
      <c r="AGA4" s="190"/>
      <c r="AGB4" s="190"/>
      <c r="AGC4" s="190"/>
      <c r="AGD4" s="190"/>
      <c r="AGE4" s="190"/>
    </row>
    <row r="5" spans="1:863" s="193" customFormat="1" ht="16.5" customHeight="1" x14ac:dyDescent="0.2">
      <c r="A5" s="331" t="s">
        <v>99</v>
      </c>
      <c r="B5" s="333" t="s">
        <v>406</v>
      </c>
      <c r="C5" s="333" t="s">
        <v>407</v>
      </c>
      <c r="D5" s="323" t="s">
        <v>102</v>
      </c>
      <c r="E5" s="330" t="s">
        <v>285</v>
      </c>
      <c r="F5" s="330"/>
      <c r="G5" s="316" t="s">
        <v>408</v>
      </c>
      <c r="H5" s="316" t="s">
        <v>215</v>
      </c>
      <c r="I5" s="316" t="s">
        <v>231</v>
      </c>
      <c r="J5" s="316" t="s">
        <v>409</v>
      </c>
      <c r="K5" s="316" t="s">
        <v>410</v>
      </c>
      <c r="L5" s="316" t="s">
        <v>411</v>
      </c>
      <c r="M5" s="316" t="s">
        <v>113</v>
      </c>
      <c r="N5" s="326" t="s">
        <v>114</v>
      </c>
      <c r="O5" s="326" t="s">
        <v>115</v>
      </c>
      <c r="P5" s="316" t="s">
        <v>412</v>
      </c>
      <c r="Q5" s="328" t="s">
        <v>129</v>
      </c>
      <c r="R5" s="328" t="s">
        <v>124</v>
      </c>
      <c r="S5" s="328" t="s">
        <v>125</v>
      </c>
      <c r="T5" s="328" t="s">
        <v>103</v>
      </c>
      <c r="U5" s="192"/>
      <c r="V5" s="325" t="s">
        <v>128</v>
      </c>
      <c r="W5" s="325"/>
      <c r="X5" s="325"/>
      <c r="Y5" s="325"/>
      <c r="Z5" s="325"/>
      <c r="AA5" s="325"/>
      <c r="AB5" s="325"/>
      <c r="AC5" s="316" t="s">
        <v>187</v>
      </c>
      <c r="AD5" s="323" t="s">
        <v>188</v>
      </c>
      <c r="AE5" s="325" t="s">
        <v>3</v>
      </c>
      <c r="AF5" s="325"/>
      <c r="AG5" s="325"/>
      <c r="AH5" s="326" t="s">
        <v>104</v>
      </c>
      <c r="AI5" s="326" t="s">
        <v>105</v>
      </c>
      <c r="AJ5" s="326" t="s">
        <v>106</v>
      </c>
      <c r="AK5" s="323" t="s">
        <v>107</v>
      </c>
      <c r="AL5" s="326" t="s">
        <v>108</v>
      </c>
      <c r="AM5" s="328" t="s">
        <v>179</v>
      </c>
      <c r="AN5" s="316" t="s">
        <v>286</v>
      </c>
      <c r="AO5" s="316" t="s">
        <v>287</v>
      </c>
      <c r="AP5" s="316" t="s">
        <v>288</v>
      </c>
      <c r="AQ5" s="316" t="s">
        <v>289</v>
      </c>
      <c r="AR5" s="316" t="s">
        <v>290</v>
      </c>
      <c r="AS5" s="316" t="s">
        <v>291</v>
      </c>
      <c r="AT5" s="316" t="s">
        <v>133</v>
      </c>
      <c r="AU5" s="316" t="s">
        <v>134</v>
      </c>
      <c r="AV5" s="316"/>
      <c r="AW5" s="311" t="s">
        <v>369</v>
      </c>
      <c r="DI5" s="194"/>
      <c r="DJ5" s="194"/>
      <c r="DK5" s="194"/>
      <c r="DL5" s="194"/>
      <c r="DM5" s="194"/>
      <c r="DN5" s="194"/>
      <c r="DO5" s="194"/>
      <c r="DP5" s="194"/>
      <c r="DQ5" s="194"/>
      <c r="DR5" s="194"/>
      <c r="DS5" s="194"/>
      <c r="DT5" s="194"/>
      <c r="DU5" s="194"/>
      <c r="DV5" s="194"/>
      <c r="DW5" s="194"/>
      <c r="DX5" s="194"/>
      <c r="DY5" s="194"/>
      <c r="DZ5" s="194"/>
      <c r="EA5" s="194"/>
      <c r="EB5" s="194"/>
      <c r="EC5" s="194"/>
      <c r="ED5" s="194"/>
      <c r="EE5" s="194"/>
      <c r="EF5" s="194"/>
      <c r="EG5" s="194"/>
      <c r="EH5" s="194"/>
      <c r="EI5" s="194"/>
      <c r="EJ5" s="194"/>
      <c r="EK5" s="194"/>
      <c r="EL5" s="194"/>
      <c r="EM5" s="194"/>
      <c r="EN5" s="194"/>
      <c r="EO5" s="194"/>
      <c r="EP5" s="194"/>
      <c r="EQ5" s="194"/>
      <c r="ER5" s="194"/>
      <c r="ES5" s="194"/>
      <c r="ET5" s="194"/>
      <c r="EU5" s="194"/>
      <c r="EV5" s="194"/>
      <c r="EW5" s="194"/>
      <c r="EX5" s="194"/>
      <c r="EY5" s="194"/>
      <c r="EZ5" s="194"/>
      <c r="FA5" s="194"/>
      <c r="FB5" s="194"/>
      <c r="FC5" s="194"/>
      <c r="FD5" s="194"/>
      <c r="FE5" s="194"/>
      <c r="FF5" s="194"/>
      <c r="FG5" s="194"/>
      <c r="FH5" s="194"/>
      <c r="FI5" s="194"/>
      <c r="FJ5" s="194"/>
      <c r="FK5" s="194"/>
      <c r="FL5" s="194"/>
      <c r="FM5" s="194"/>
      <c r="FN5" s="194"/>
      <c r="FO5" s="194"/>
      <c r="FP5" s="194"/>
      <c r="FQ5" s="194"/>
      <c r="FR5" s="194"/>
      <c r="FS5" s="194"/>
      <c r="FT5" s="194"/>
      <c r="FU5" s="194"/>
      <c r="FV5" s="194"/>
      <c r="FW5" s="194"/>
      <c r="FX5" s="194"/>
      <c r="FY5" s="194"/>
      <c r="FZ5" s="194"/>
      <c r="GA5" s="194"/>
      <c r="GB5" s="194"/>
      <c r="GC5" s="194"/>
      <c r="GD5" s="194"/>
      <c r="GE5" s="194"/>
      <c r="GF5" s="194"/>
      <c r="GG5" s="194"/>
      <c r="GH5" s="194"/>
      <c r="GI5" s="194"/>
      <c r="GJ5" s="194"/>
      <c r="GK5" s="194"/>
      <c r="GL5" s="194"/>
      <c r="GM5" s="194"/>
      <c r="GN5" s="194"/>
      <c r="GO5" s="194"/>
      <c r="GP5" s="194"/>
      <c r="GQ5" s="194"/>
      <c r="GR5" s="194"/>
      <c r="GS5" s="194"/>
      <c r="GT5" s="194"/>
      <c r="GU5" s="194"/>
      <c r="GV5" s="194"/>
      <c r="GW5" s="194"/>
      <c r="GX5" s="194"/>
      <c r="GY5" s="194"/>
      <c r="GZ5" s="194"/>
      <c r="HA5" s="194"/>
      <c r="HB5" s="194"/>
      <c r="HC5" s="194"/>
      <c r="HD5" s="194"/>
      <c r="HE5" s="194"/>
      <c r="HF5" s="194"/>
      <c r="HG5" s="194"/>
      <c r="HH5" s="194"/>
      <c r="HI5" s="194"/>
      <c r="HJ5" s="194"/>
      <c r="HK5" s="194"/>
      <c r="HL5" s="194"/>
      <c r="HM5" s="194"/>
      <c r="HN5" s="194"/>
      <c r="HO5" s="194"/>
      <c r="HP5" s="194"/>
      <c r="HQ5" s="194"/>
      <c r="HR5" s="194"/>
      <c r="HS5" s="194"/>
      <c r="HT5" s="194"/>
      <c r="HU5" s="194"/>
      <c r="HV5" s="194"/>
      <c r="HW5" s="194"/>
      <c r="HX5" s="194"/>
      <c r="HY5" s="194"/>
      <c r="HZ5" s="194"/>
      <c r="IA5" s="194"/>
      <c r="IB5" s="194"/>
      <c r="IC5" s="194"/>
      <c r="ID5" s="194"/>
      <c r="IE5" s="194"/>
      <c r="IF5" s="194"/>
      <c r="IG5" s="194"/>
      <c r="IH5" s="194"/>
      <c r="II5" s="194"/>
      <c r="IJ5" s="194"/>
      <c r="IK5" s="194"/>
      <c r="IL5" s="194"/>
      <c r="IM5" s="194"/>
      <c r="IN5" s="194"/>
      <c r="IO5" s="194"/>
      <c r="IP5" s="194"/>
      <c r="IQ5" s="194"/>
      <c r="IR5" s="194"/>
      <c r="IS5" s="194"/>
      <c r="IT5" s="194"/>
      <c r="IU5" s="194"/>
      <c r="IV5" s="194"/>
      <c r="IW5" s="194"/>
      <c r="IX5" s="194"/>
      <c r="IY5" s="194"/>
      <c r="IZ5" s="194"/>
      <c r="JA5" s="194"/>
      <c r="JB5" s="194"/>
      <c r="JC5" s="194"/>
      <c r="JD5" s="194"/>
      <c r="JE5" s="194"/>
      <c r="JF5" s="194"/>
      <c r="JG5" s="194"/>
      <c r="JH5" s="194"/>
      <c r="JI5" s="194"/>
      <c r="JJ5" s="194"/>
      <c r="JK5" s="194"/>
      <c r="JL5" s="194"/>
      <c r="JM5" s="194"/>
      <c r="JN5" s="194"/>
      <c r="JO5" s="194"/>
      <c r="JP5" s="194"/>
      <c r="JQ5" s="194"/>
      <c r="JR5" s="194"/>
      <c r="JS5" s="194"/>
      <c r="JT5" s="194"/>
      <c r="JU5" s="194"/>
      <c r="JV5" s="194"/>
      <c r="JW5" s="194"/>
      <c r="JX5" s="194"/>
      <c r="JY5" s="194"/>
      <c r="JZ5" s="194"/>
      <c r="KA5" s="194"/>
      <c r="KB5" s="194"/>
      <c r="KC5" s="194"/>
      <c r="KD5" s="194"/>
      <c r="KE5" s="194"/>
      <c r="KF5" s="194"/>
      <c r="KG5" s="194"/>
      <c r="KH5" s="194"/>
      <c r="KI5" s="194"/>
      <c r="KJ5" s="194"/>
      <c r="KK5" s="194"/>
      <c r="KL5" s="194"/>
      <c r="KM5" s="194"/>
      <c r="KN5" s="194"/>
      <c r="KO5" s="194"/>
      <c r="KP5" s="194"/>
      <c r="KQ5" s="194"/>
      <c r="KR5" s="194"/>
      <c r="KS5" s="194"/>
      <c r="KT5" s="194"/>
      <c r="KU5" s="194"/>
      <c r="KV5" s="194"/>
      <c r="KW5" s="194"/>
      <c r="KX5" s="194"/>
      <c r="KY5" s="194"/>
      <c r="KZ5" s="194"/>
      <c r="LA5" s="194"/>
      <c r="LB5" s="194"/>
      <c r="LC5" s="194"/>
      <c r="LD5" s="194"/>
      <c r="LE5" s="194"/>
      <c r="LF5" s="194"/>
      <c r="LG5" s="194"/>
      <c r="LH5" s="194"/>
      <c r="LI5" s="194"/>
      <c r="LJ5" s="194"/>
      <c r="LK5" s="194"/>
      <c r="LL5" s="194"/>
      <c r="LM5" s="194"/>
      <c r="LN5" s="194"/>
      <c r="LO5" s="194"/>
      <c r="LP5" s="194"/>
      <c r="LQ5" s="194"/>
      <c r="LR5" s="194"/>
      <c r="LS5" s="194"/>
      <c r="LT5" s="194"/>
      <c r="LU5" s="194"/>
      <c r="LV5" s="194"/>
      <c r="LW5" s="194"/>
      <c r="LX5" s="194"/>
      <c r="LY5" s="194"/>
      <c r="LZ5" s="194"/>
      <c r="MA5" s="194"/>
      <c r="MB5" s="194"/>
      <c r="MC5" s="194"/>
      <c r="MD5" s="194"/>
      <c r="ME5" s="194"/>
      <c r="MF5" s="194"/>
      <c r="MG5" s="194"/>
      <c r="MH5" s="194"/>
      <c r="MI5" s="194"/>
      <c r="MJ5" s="194"/>
      <c r="MK5" s="194"/>
      <c r="ML5" s="194"/>
      <c r="MM5" s="194"/>
      <c r="MN5" s="194"/>
      <c r="MO5" s="194"/>
      <c r="MP5" s="194"/>
      <c r="MQ5" s="194"/>
      <c r="MR5" s="194"/>
      <c r="MS5" s="194"/>
      <c r="MT5" s="194"/>
      <c r="MU5" s="194"/>
      <c r="MV5" s="194"/>
      <c r="MW5" s="194"/>
      <c r="MX5" s="194"/>
      <c r="MY5" s="194"/>
      <c r="MZ5" s="194"/>
      <c r="NA5" s="194"/>
      <c r="NB5" s="194"/>
      <c r="NC5" s="194"/>
      <c r="ND5" s="194"/>
      <c r="NE5" s="194"/>
      <c r="NF5" s="194"/>
      <c r="NG5" s="194"/>
      <c r="NH5" s="194"/>
      <c r="NI5" s="194"/>
      <c r="NJ5" s="194"/>
      <c r="NK5" s="194"/>
      <c r="NL5" s="194"/>
      <c r="NM5" s="194"/>
      <c r="NN5" s="194"/>
      <c r="NO5" s="194"/>
      <c r="NP5" s="194"/>
      <c r="NQ5" s="194"/>
      <c r="NR5" s="194"/>
      <c r="NS5" s="194"/>
      <c r="NT5" s="194"/>
      <c r="NU5" s="194"/>
      <c r="NV5" s="194"/>
      <c r="NW5" s="194"/>
      <c r="NX5" s="194"/>
      <c r="NY5" s="194"/>
      <c r="NZ5" s="194"/>
      <c r="OA5" s="194"/>
      <c r="OB5" s="194"/>
      <c r="OC5" s="194"/>
      <c r="OD5" s="194"/>
      <c r="OE5" s="194"/>
      <c r="OF5" s="194"/>
      <c r="OG5" s="194"/>
      <c r="OH5" s="194"/>
      <c r="OI5" s="194"/>
      <c r="OJ5" s="194"/>
      <c r="OK5" s="194"/>
      <c r="OL5" s="194"/>
      <c r="OM5" s="194"/>
      <c r="ON5" s="194"/>
      <c r="OO5" s="194"/>
      <c r="OP5" s="194"/>
      <c r="OQ5" s="194"/>
      <c r="OR5" s="194"/>
      <c r="OS5" s="194"/>
      <c r="OT5" s="194"/>
      <c r="OU5" s="194"/>
      <c r="OV5" s="194"/>
      <c r="OW5" s="194"/>
      <c r="OX5" s="194"/>
      <c r="OY5" s="194"/>
      <c r="OZ5" s="194"/>
      <c r="PA5" s="194"/>
      <c r="PB5" s="194"/>
      <c r="PC5" s="194"/>
      <c r="PD5" s="194"/>
      <c r="PE5" s="194"/>
      <c r="PF5" s="194"/>
      <c r="PG5" s="194"/>
      <c r="PH5" s="194"/>
      <c r="PI5" s="194"/>
      <c r="PJ5" s="194"/>
      <c r="PK5" s="194"/>
      <c r="PL5" s="194"/>
      <c r="PM5" s="194"/>
      <c r="PN5" s="194"/>
      <c r="PO5" s="194"/>
      <c r="PP5" s="194"/>
      <c r="PQ5" s="194"/>
      <c r="PR5" s="194"/>
      <c r="PS5" s="194"/>
      <c r="PT5" s="194"/>
      <c r="PU5" s="194"/>
      <c r="PV5" s="194"/>
      <c r="PW5" s="194"/>
      <c r="PX5" s="194"/>
      <c r="PY5" s="194"/>
      <c r="PZ5" s="194"/>
      <c r="QA5" s="194"/>
      <c r="QB5" s="194"/>
      <c r="QC5" s="194"/>
      <c r="QD5" s="194"/>
      <c r="QE5" s="194"/>
      <c r="QF5" s="194"/>
      <c r="QG5" s="194"/>
      <c r="QH5" s="194"/>
      <c r="QI5" s="194"/>
      <c r="QJ5" s="194"/>
      <c r="QK5" s="194"/>
      <c r="QL5" s="194"/>
      <c r="QM5" s="194"/>
      <c r="QN5" s="194"/>
      <c r="QO5" s="194"/>
      <c r="QP5" s="194"/>
      <c r="QQ5" s="194"/>
      <c r="QR5" s="194"/>
      <c r="QS5" s="194"/>
      <c r="QT5" s="194"/>
      <c r="QU5" s="194"/>
      <c r="QV5" s="194"/>
      <c r="QW5" s="194"/>
      <c r="QX5" s="194"/>
      <c r="QY5" s="194"/>
      <c r="QZ5" s="194"/>
      <c r="RA5" s="194"/>
      <c r="RB5" s="194"/>
      <c r="RC5" s="194"/>
      <c r="RD5" s="194"/>
      <c r="RE5" s="194"/>
      <c r="RF5" s="194"/>
      <c r="RG5" s="194"/>
      <c r="RH5" s="194"/>
      <c r="RI5" s="194"/>
      <c r="RJ5" s="194"/>
      <c r="RK5" s="194"/>
      <c r="RL5" s="194"/>
      <c r="RM5" s="194"/>
      <c r="RN5" s="194"/>
      <c r="RO5" s="194"/>
      <c r="RP5" s="194"/>
      <c r="RQ5" s="194"/>
      <c r="RR5" s="194"/>
      <c r="RS5" s="194"/>
      <c r="RT5" s="194"/>
      <c r="RU5" s="194"/>
      <c r="RV5" s="194"/>
      <c r="RW5" s="194"/>
      <c r="RX5" s="194"/>
      <c r="RY5" s="194"/>
      <c r="RZ5" s="194"/>
      <c r="SA5" s="194"/>
      <c r="SB5" s="194"/>
      <c r="SC5" s="194"/>
      <c r="SD5" s="194"/>
      <c r="SE5" s="194"/>
      <c r="SF5" s="194"/>
      <c r="SG5" s="194"/>
      <c r="SH5" s="194"/>
      <c r="SI5" s="194"/>
      <c r="SJ5" s="194"/>
      <c r="SK5" s="194"/>
      <c r="SL5" s="194"/>
      <c r="SM5" s="194"/>
      <c r="SN5" s="194"/>
      <c r="SO5" s="194"/>
      <c r="SP5" s="194"/>
      <c r="SQ5" s="194"/>
      <c r="SR5" s="194"/>
      <c r="SS5" s="194"/>
      <c r="ST5" s="194"/>
      <c r="SU5" s="194"/>
      <c r="SV5" s="194"/>
      <c r="SW5" s="194"/>
      <c r="SX5" s="194"/>
      <c r="SY5" s="194"/>
      <c r="SZ5" s="194"/>
      <c r="TA5" s="194"/>
      <c r="TB5" s="194"/>
      <c r="TC5" s="194"/>
      <c r="TD5" s="194"/>
      <c r="TE5" s="194"/>
      <c r="TF5" s="194"/>
      <c r="TG5" s="194"/>
      <c r="TH5" s="194"/>
      <c r="TI5" s="194"/>
      <c r="TJ5" s="194"/>
      <c r="TK5" s="194"/>
      <c r="TL5" s="194"/>
      <c r="TM5" s="194"/>
      <c r="TN5" s="194"/>
      <c r="TO5" s="194"/>
      <c r="TP5" s="194"/>
      <c r="TQ5" s="194"/>
      <c r="TR5" s="194"/>
      <c r="TS5" s="194"/>
      <c r="TT5" s="194"/>
      <c r="TU5" s="194"/>
      <c r="TV5" s="194"/>
      <c r="TW5" s="194"/>
      <c r="TX5" s="194"/>
      <c r="TY5" s="194"/>
      <c r="TZ5" s="194"/>
      <c r="UA5" s="194"/>
      <c r="UB5" s="194"/>
      <c r="UC5" s="194"/>
      <c r="UD5" s="194"/>
      <c r="UE5" s="194"/>
      <c r="UF5" s="194"/>
      <c r="UG5" s="194"/>
      <c r="UH5" s="194"/>
      <c r="UI5" s="194"/>
      <c r="UJ5" s="194"/>
      <c r="UK5" s="194"/>
      <c r="UL5" s="194"/>
      <c r="UM5" s="194"/>
      <c r="UN5" s="194"/>
      <c r="UO5" s="194"/>
      <c r="UP5" s="194"/>
      <c r="UQ5" s="194"/>
      <c r="UR5" s="194"/>
      <c r="US5" s="194"/>
      <c r="UT5" s="194"/>
      <c r="UU5" s="194"/>
      <c r="UV5" s="194"/>
      <c r="UW5" s="194"/>
      <c r="UX5" s="194"/>
      <c r="UY5" s="194"/>
      <c r="UZ5" s="194"/>
      <c r="VA5" s="194"/>
      <c r="VB5" s="194"/>
      <c r="VC5" s="194"/>
      <c r="VD5" s="194"/>
      <c r="VE5" s="194"/>
      <c r="VF5" s="194"/>
      <c r="VG5" s="194"/>
      <c r="VH5" s="194"/>
      <c r="VI5" s="194"/>
      <c r="VJ5" s="194"/>
      <c r="VK5" s="194"/>
      <c r="VL5" s="194"/>
      <c r="VM5" s="194"/>
      <c r="VN5" s="194"/>
      <c r="VO5" s="194"/>
      <c r="VP5" s="194"/>
      <c r="VQ5" s="194"/>
      <c r="VR5" s="194"/>
      <c r="VS5" s="194"/>
      <c r="VT5" s="194"/>
      <c r="VU5" s="194"/>
      <c r="VV5" s="194"/>
      <c r="VW5" s="194"/>
      <c r="VX5" s="194"/>
      <c r="VY5" s="194"/>
      <c r="VZ5" s="194"/>
      <c r="WA5" s="194"/>
      <c r="WB5" s="194"/>
      <c r="WC5" s="194"/>
      <c r="WD5" s="194"/>
      <c r="WE5" s="194"/>
      <c r="WF5" s="194"/>
      <c r="WG5" s="194"/>
      <c r="WH5" s="194"/>
      <c r="WI5" s="194"/>
      <c r="WJ5" s="194"/>
      <c r="WK5" s="194"/>
      <c r="WL5" s="194"/>
      <c r="WM5" s="194"/>
      <c r="WN5" s="194"/>
      <c r="WO5" s="194"/>
      <c r="WP5" s="194"/>
      <c r="WQ5" s="194"/>
      <c r="WR5" s="194"/>
      <c r="WS5" s="194"/>
      <c r="WT5" s="194"/>
      <c r="WU5" s="194"/>
      <c r="WV5" s="194"/>
      <c r="WW5" s="194"/>
      <c r="WX5" s="194"/>
      <c r="WY5" s="194"/>
      <c r="WZ5" s="194"/>
      <c r="XA5" s="194"/>
      <c r="XB5" s="194"/>
      <c r="XC5" s="194"/>
      <c r="XD5" s="194"/>
      <c r="XE5" s="194"/>
      <c r="XF5" s="194"/>
      <c r="XG5" s="194"/>
      <c r="XH5" s="194"/>
      <c r="XI5" s="194"/>
      <c r="XJ5" s="194"/>
      <c r="XK5" s="194"/>
      <c r="XL5" s="194"/>
      <c r="XM5" s="194"/>
      <c r="XN5" s="194"/>
      <c r="XO5" s="194"/>
      <c r="XP5" s="194"/>
      <c r="XQ5" s="194"/>
      <c r="XR5" s="194"/>
      <c r="XS5" s="194"/>
      <c r="XT5" s="194"/>
      <c r="XU5" s="194"/>
      <c r="XV5" s="194"/>
      <c r="XW5" s="194"/>
      <c r="XX5" s="194"/>
      <c r="XY5" s="194"/>
      <c r="XZ5" s="194"/>
      <c r="YA5" s="194"/>
      <c r="YB5" s="194"/>
      <c r="YC5" s="194"/>
      <c r="YD5" s="194"/>
      <c r="YE5" s="194"/>
      <c r="YF5" s="194"/>
      <c r="YG5" s="194"/>
      <c r="YH5" s="194"/>
      <c r="YI5" s="194"/>
      <c r="YJ5" s="194"/>
      <c r="YK5" s="194"/>
      <c r="YL5" s="194"/>
      <c r="YM5" s="194"/>
      <c r="YN5" s="194"/>
      <c r="YO5" s="194"/>
      <c r="YP5" s="194"/>
      <c r="YQ5" s="194"/>
      <c r="YR5" s="194"/>
      <c r="YS5" s="194"/>
      <c r="YT5" s="194"/>
      <c r="YU5" s="194"/>
      <c r="YV5" s="194"/>
      <c r="YW5" s="194"/>
      <c r="YX5" s="194"/>
      <c r="YY5" s="194"/>
      <c r="YZ5" s="194"/>
      <c r="ZA5" s="194"/>
      <c r="ZB5" s="194"/>
      <c r="ZC5" s="194"/>
      <c r="ZD5" s="194"/>
      <c r="ZE5" s="194"/>
      <c r="ZF5" s="194"/>
      <c r="ZG5" s="194"/>
      <c r="ZH5" s="194"/>
      <c r="ZI5" s="194"/>
      <c r="ZJ5" s="194"/>
      <c r="ZK5" s="194"/>
      <c r="ZL5" s="194"/>
      <c r="ZM5" s="194"/>
      <c r="ZN5" s="194"/>
      <c r="ZO5" s="194"/>
      <c r="ZP5" s="194"/>
      <c r="ZQ5" s="194"/>
      <c r="ZR5" s="194"/>
      <c r="ZS5" s="194"/>
      <c r="ZT5" s="194"/>
      <c r="ZU5" s="194"/>
      <c r="ZV5" s="194"/>
      <c r="ZW5" s="194"/>
      <c r="ZX5" s="194"/>
      <c r="ZY5" s="194"/>
      <c r="ZZ5" s="194"/>
      <c r="AAA5" s="194"/>
      <c r="AAB5" s="194"/>
      <c r="AAC5" s="194"/>
      <c r="AAD5" s="194"/>
      <c r="AAE5" s="194"/>
      <c r="AAF5" s="194"/>
      <c r="AAG5" s="194"/>
      <c r="AAH5" s="194"/>
      <c r="AAI5" s="194"/>
      <c r="AAJ5" s="194"/>
      <c r="AAK5" s="194"/>
      <c r="AAL5" s="194"/>
      <c r="AAM5" s="194"/>
      <c r="AAN5" s="194"/>
      <c r="AAO5" s="194"/>
      <c r="AAP5" s="194"/>
      <c r="AAQ5" s="194"/>
      <c r="AAR5" s="194"/>
      <c r="AAS5" s="194"/>
      <c r="AAT5" s="194"/>
      <c r="AAU5" s="194"/>
      <c r="AAV5" s="194"/>
      <c r="AAW5" s="194"/>
      <c r="AAX5" s="194"/>
      <c r="AAY5" s="194"/>
      <c r="AAZ5" s="194"/>
      <c r="ABA5" s="194"/>
      <c r="ABB5" s="194"/>
      <c r="ABC5" s="194"/>
      <c r="ABD5" s="194"/>
      <c r="ABE5" s="194"/>
      <c r="ABF5" s="194"/>
      <c r="ABG5" s="194"/>
      <c r="ABH5" s="194"/>
      <c r="ABI5" s="194"/>
      <c r="ABJ5" s="194"/>
      <c r="ABK5" s="194"/>
      <c r="ABL5" s="194"/>
      <c r="ABM5" s="194"/>
      <c r="ABN5" s="194"/>
      <c r="ABO5" s="194"/>
      <c r="ABP5" s="194"/>
      <c r="ABQ5" s="194"/>
      <c r="ABR5" s="194"/>
      <c r="ABS5" s="194"/>
      <c r="ABT5" s="194"/>
      <c r="ABU5" s="194"/>
      <c r="ABV5" s="194"/>
      <c r="ABW5" s="194"/>
      <c r="ABX5" s="194"/>
      <c r="ABY5" s="194"/>
      <c r="ABZ5" s="194"/>
      <c r="ACA5" s="194"/>
      <c r="ACB5" s="194"/>
      <c r="ACC5" s="194"/>
      <c r="ACD5" s="194"/>
      <c r="ACE5" s="194"/>
      <c r="ACF5" s="194"/>
      <c r="ACG5" s="194"/>
      <c r="ACH5" s="194"/>
      <c r="ACI5" s="194"/>
      <c r="ACJ5" s="194"/>
      <c r="ACK5" s="194"/>
      <c r="ACL5" s="194"/>
      <c r="ACM5" s="194"/>
      <c r="ACN5" s="194"/>
      <c r="ACO5" s="194"/>
      <c r="ACP5" s="194"/>
      <c r="ACQ5" s="194"/>
      <c r="ACR5" s="194"/>
      <c r="ACS5" s="194"/>
      <c r="ACT5" s="194"/>
      <c r="ACU5" s="194"/>
      <c r="ACV5" s="194"/>
      <c r="ACW5" s="194"/>
      <c r="ACX5" s="194"/>
      <c r="ACY5" s="194"/>
      <c r="ACZ5" s="194"/>
      <c r="ADA5" s="194"/>
      <c r="ADB5" s="194"/>
      <c r="ADC5" s="194"/>
      <c r="ADD5" s="194"/>
      <c r="ADE5" s="194"/>
      <c r="ADF5" s="194"/>
      <c r="ADG5" s="194"/>
      <c r="ADH5" s="194"/>
      <c r="ADI5" s="194"/>
      <c r="ADJ5" s="194"/>
      <c r="ADK5" s="194"/>
      <c r="ADL5" s="194"/>
      <c r="ADM5" s="194"/>
      <c r="ADN5" s="194"/>
      <c r="ADO5" s="194"/>
      <c r="ADP5" s="194"/>
      <c r="ADQ5" s="194"/>
      <c r="ADR5" s="194"/>
      <c r="ADS5" s="194"/>
      <c r="ADT5" s="194"/>
      <c r="ADU5" s="194"/>
      <c r="ADV5" s="194"/>
      <c r="ADW5" s="194"/>
      <c r="ADX5" s="194"/>
      <c r="ADY5" s="194"/>
      <c r="ADZ5" s="194"/>
      <c r="AEA5" s="194"/>
      <c r="AEB5" s="194"/>
      <c r="AEC5" s="194"/>
      <c r="AED5" s="194"/>
      <c r="AEE5" s="194"/>
      <c r="AEF5" s="194"/>
      <c r="AEG5" s="194"/>
      <c r="AEH5" s="194"/>
      <c r="AEI5" s="194"/>
      <c r="AEJ5" s="194"/>
      <c r="AEK5" s="194"/>
      <c r="AEL5" s="194"/>
      <c r="AEM5" s="194"/>
      <c r="AEN5" s="194"/>
      <c r="AEO5" s="194"/>
      <c r="AEP5" s="194"/>
      <c r="AEQ5" s="194"/>
      <c r="AER5" s="194"/>
      <c r="AES5" s="194"/>
      <c r="AET5" s="194"/>
      <c r="AEU5" s="194"/>
      <c r="AEV5" s="194"/>
      <c r="AEW5" s="194"/>
      <c r="AEX5" s="194"/>
      <c r="AEY5" s="194"/>
      <c r="AEZ5" s="194"/>
      <c r="AFA5" s="194"/>
      <c r="AFB5" s="194"/>
      <c r="AFC5" s="194"/>
      <c r="AFD5" s="194"/>
      <c r="AFE5" s="194"/>
      <c r="AFF5" s="194"/>
      <c r="AFG5" s="194"/>
      <c r="AFH5" s="194"/>
      <c r="AFI5" s="194"/>
      <c r="AFJ5" s="194"/>
      <c r="AFK5" s="194"/>
      <c r="AFL5" s="194"/>
      <c r="AFM5" s="194"/>
      <c r="AFN5" s="194"/>
      <c r="AFO5" s="194"/>
      <c r="AFP5" s="194"/>
      <c r="AFQ5" s="194"/>
      <c r="AFR5" s="194"/>
      <c r="AFS5" s="194"/>
      <c r="AFT5" s="194"/>
      <c r="AFU5" s="194"/>
      <c r="AFV5" s="194"/>
      <c r="AFW5" s="194"/>
      <c r="AFX5" s="194"/>
      <c r="AFY5" s="194"/>
      <c r="AFZ5" s="194"/>
      <c r="AGA5" s="194"/>
      <c r="AGB5" s="194"/>
      <c r="AGC5" s="194"/>
      <c r="AGD5" s="194"/>
      <c r="AGE5" s="194"/>
    </row>
    <row r="6" spans="1:863" s="193" customFormat="1" ht="78" customHeight="1" thickBot="1" x14ac:dyDescent="0.25">
      <c r="A6" s="332"/>
      <c r="B6" s="334"/>
      <c r="C6" s="334"/>
      <c r="D6" s="324"/>
      <c r="E6" s="195" t="s">
        <v>292</v>
      </c>
      <c r="F6" s="195" t="s">
        <v>293</v>
      </c>
      <c r="G6" s="317"/>
      <c r="H6" s="317"/>
      <c r="I6" s="317"/>
      <c r="J6" s="317"/>
      <c r="K6" s="317"/>
      <c r="L6" s="317"/>
      <c r="M6" s="317"/>
      <c r="N6" s="327"/>
      <c r="O6" s="327"/>
      <c r="P6" s="317"/>
      <c r="Q6" s="329"/>
      <c r="R6" s="329"/>
      <c r="S6" s="329"/>
      <c r="T6" s="329"/>
      <c r="U6" s="196" t="s">
        <v>212</v>
      </c>
      <c r="V6" s="196" t="s">
        <v>142</v>
      </c>
      <c r="W6" s="196" t="s">
        <v>136</v>
      </c>
      <c r="X6" s="196" t="s">
        <v>141</v>
      </c>
      <c r="Y6" s="196" t="s">
        <v>139</v>
      </c>
      <c r="Z6" s="196" t="s">
        <v>140</v>
      </c>
      <c r="AA6" s="196" t="s">
        <v>137</v>
      </c>
      <c r="AB6" s="196" t="s">
        <v>138</v>
      </c>
      <c r="AC6" s="317"/>
      <c r="AD6" s="324"/>
      <c r="AE6" s="197" t="s">
        <v>189</v>
      </c>
      <c r="AF6" s="197" t="s">
        <v>190</v>
      </c>
      <c r="AG6" s="198" t="s">
        <v>191</v>
      </c>
      <c r="AH6" s="327"/>
      <c r="AI6" s="327"/>
      <c r="AJ6" s="327"/>
      <c r="AK6" s="324"/>
      <c r="AL6" s="327"/>
      <c r="AM6" s="329"/>
      <c r="AN6" s="317"/>
      <c r="AO6" s="317"/>
      <c r="AP6" s="317"/>
      <c r="AQ6" s="317"/>
      <c r="AR6" s="317"/>
      <c r="AS6" s="317"/>
      <c r="AT6" s="317"/>
      <c r="AU6" s="317"/>
      <c r="AV6" s="317"/>
      <c r="AW6" s="312" t="s">
        <v>369</v>
      </c>
      <c r="DI6" s="194"/>
      <c r="DJ6" s="194"/>
      <c r="DK6" s="194"/>
      <c r="DL6" s="194"/>
      <c r="DM6" s="194"/>
      <c r="DN6" s="194"/>
      <c r="DO6" s="194"/>
      <c r="DP6" s="194"/>
      <c r="DQ6" s="194"/>
      <c r="DR6" s="194"/>
      <c r="DS6" s="194"/>
      <c r="DT6" s="194"/>
      <c r="DU6" s="194"/>
      <c r="DV6" s="194"/>
      <c r="DW6" s="194"/>
      <c r="DX6" s="194"/>
      <c r="DY6" s="194"/>
      <c r="DZ6" s="194"/>
      <c r="EA6" s="194"/>
      <c r="EB6" s="194"/>
      <c r="EC6" s="194"/>
      <c r="ED6" s="194"/>
      <c r="EE6" s="194"/>
      <c r="EF6" s="194"/>
      <c r="EG6" s="194"/>
      <c r="EH6" s="194"/>
      <c r="EI6" s="194"/>
      <c r="EJ6" s="194"/>
      <c r="EK6" s="194"/>
      <c r="EL6" s="194"/>
      <c r="EM6" s="194"/>
      <c r="EN6" s="194"/>
      <c r="EO6" s="194"/>
      <c r="EP6" s="194"/>
      <c r="EQ6" s="194"/>
      <c r="ER6" s="194"/>
      <c r="ES6" s="194"/>
      <c r="ET6" s="194"/>
      <c r="EU6" s="194"/>
      <c r="EV6" s="194"/>
      <c r="EW6" s="194"/>
      <c r="EX6" s="194"/>
      <c r="EY6" s="194"/>
      <c r="EZ6" s="194"/>
      <c r="FA6" s="194"/>
      <c r="FB6" s="194"/>
      <c r="FC6" s="194"/>
      <c r="FD6" s="194"/>
      <c r="FE6" s="194"/>
      <c r="FF6" s="194"/>
      <c r="FG6" s="194"/>
      <c r="FH6" s="194"/>
      <c r="FI6" s="194"/>
      <c r="FJ6" s="194"/>
      <c r="FK6" s="194"/>
      <c r="FL6" s="194"/>
      <c r="FM6" s="194"/>
      <c r="FN6" s="194"/>
      <c r="FO6" s="194"/>
      <c r="FP6" s="194"/>
      <c r="FQ6" s="194"/>
      <c r="FR6" s="194"/>
      <c r="FS6" s="194"/>
      <c r="FT6" s="194"/>
      <c r="FU6" s="194"/>
      <c r="FV6" s="194"/>
      <c r="FW6" s="194"/>
      <c r="FX6" s="194"/>
      <c r="FY6" s="194"/>
      <c r="FZ6" s="194"/>
      <c r="GA6" s="194"/>
      <c r="GB6" s="194"/>
      <c r="GC6" s="194"/>
      <c r="GD6" s="194"/>
      <c r="GE6" s="194"/>
      <c r="GF6" s="194"/>
      <c r="GG6" s="194"/>
      <c r="GH6" s="194"/>
      <c r="GI6" s="194"/>
      <c r="GJ6" s="194"/>
      <c r="GK6" s="194"/>
      <c r="GL6" s="194"/>
      <c r="GM6" s="194"/>
      <c r="GN6" s="194"/>
      <c r="GO6" s="194"/>
      <c r="GP6" s="194"/>
      <c r="GQ6" s="194"/>
      <c r="GR6" s="194"/>
      <c r="GS6" s="194"/>
      <c r="GT6" s="194"/>
      <c r="GU6" s="194"/>
      <c r="GV6" s="194"/>
      <c r="GW6" s="194"/>
      <c r="GX6" s="194"/>
      <c r="GY6" s="194"/>
      <c r="GZ6" s="194"/>
      <c r="HA6" s="194"/>
      <c r="HB6" s="194"/>
      <c r="HC6" s="194"/>
      <c r="HD6" s="194"/>
      <c r="HE6" s="194"/>
      <c r="HF6" s="194"/>
      <c r="HG6" s="194"/>
      <c r="HH6" s="194"/>
      <c r="HI6" s="194"/>
      <c r="HJ6" s="194"/>
      <c r="HK6" s="194"/>
      <c r="HL6" s="194"/>
      <c r="HM6" s="194"/>
      <c r="HN6" s="194"/>
      <c r="HO6" s="194"/>
      <c r="HP6" s="194"/>
      <c r="HQ6" s="194"/>
      <c r="HR6" s="194"/>
      <c r="HS6" s="194"/>
      <c r="HT6" s="194"/>
      <c r="HU6" s="194"/>
      <c r="HV6" s="194"/>
      <c r="HW6" s="194"/>
      <c r="HX6" s="194"/>
      <c r="HY6" s="194"/>
      <c r="HZ6" s="194"/>
      <c r="IA6" s="194"/>
      <c r="IB6" s="194"/>
      <c r="IC6" s="194"/>
      <c r="ID6" s="194"/>
      <c r="IE6" s="194"/>
      <c r="IF6" s="194"/>
      <c r="IG6" s="194"/>
      <c r="IH6" s="194"/>
      <c r="II6" s="194"/>
      <c r="IJ6" s="194"/>
      <c r="IK6" s="194"/>
      <c r="IL6" s="194"/>
      <c r="IM6" s="194"/>
      <c r="IN6" s="194"/>
      <c r="IO6" s="194"/>
      <c r="IP6" s="194"/>
      <c r="IQ6" s="194"/>
      <c r="IR6" s="194"/>
      <c r="IS6" s="194"/>
      <c r="IT6" s="194"/>
      <c r="IU6" s="194"/>
      <c r="IV6" s="194"/>
      <c r="IW6" s="194"/>
      <c r="IX6" s="194"/>
      <c r="IY6" s="194"/>
      <c r="IZ6" s="194"/>
      <c r="JA6" s="194"/>
      <c r="JB6" s="194"/>
      <c r="JC6" s="194"/>
      <c r="JD6" s="194"/>
      <c r="JE6" s="194"/>
      <c r="JF6" s="194"/>
      <c r="JG6" s="194"/>
      <c r="JH6" s="194"/>
      <c r="JI6" s="194"/>
      <c r="JJ6" s="194"/>
      <c r="JK6" s="194"/>
      <c r="JL6" s="194"/>
      <c r="JM6" s="194"/>
      <c r="JN6" s="194"/>
      <c r="JO6" s="194"/>
      <c r="JP6" s="194"/>
      <c r="JQ6" s="194"/>
      <c r="JR6" s="194"/>
      <c r="JS6" s="194"/>
      <c r="JT6" s="194"/>
      <c r="JU6" s="194"/>
      <c r="JV6" s="194"/>
      <c r="JW6" s="194"/>
      <c r="JX6" s="194"/>
      <c r="JY6" s="194"/>
      <c r="JZ6" s="194"/>
      <c r="KA6" s="194"/>
      <c r="KB6" s="194"/>
      <c r="KC6" s="194"/>
      <c r="KD6" s="194"/>
      <c r="KE6" s="194"/>
      <c r="KF6" s="194"/>
      <c r="KG6" s="194"/>
      <c r="KH6" s="194"/>
      <c r="KI6" s="194"/>
      <c r="KJ6" s="194"/>
      <c r="KK6" s="194"/>
      <c r="KL6" s="194"/>
      <c r="KM6" s="194"/>
      <c r="KN6" s="194"/>
      <c r="KO6" s="194"/>
      <c r="KP6" s="194"/>
      <c r="KQ6" s="194"/>
      <c r="KR6" s="194"/>
      <c r="KS6" s="194"/>
      <c r="KT6" s="194"/>
      <c r="KU6" s="194"/>
      <c r="KV6" s="194"/>
      <c r="KW6" s="194"/>
      <c r="KX6" s="194"/>
      <c r="KY6" s="194"/>
      <c r="KZ6" s="194"/>
      <c r="LA6" s="194"/>
      <c r="LB6" s="194"/>
      <c r="LC6" s="194"/>
      <c r="LD6" s="194"/>
      <c r="LE6" s="194"/>
      <c r="LF6" s="194"/>
      <c r="LG6" s="194"/>
      <c r="LH6" s="194"/>
      <c r="LI6" s="194"/>
      <c r="LJ6" s="194"/>
      <c r="LK6" s="194"/>
      <c r="LL6" s="194"/>
      <c r="LM6" s="194"/>
      <c r="LN6" s="194"/>
      <c r="LO6" s="194"/>
      <c r="LP6" s="194"/>
      <c r="LQ6" s="194"/>
      <c r="LR6" s="194"/>
      <c r="LS6" s="194"/>
      <c r="LT6" s="194"/>
      <c r="LU6" s="194"/>
      <c r="LV6" s="194"/>
      <c r="LW6" s="194"/>
      <c r="LX6" s="194"/>
      <c r="LY6" s="194"/>
      <c r="LZ6" s="194"/>
      <c r="MA6" s="194"/>
      <c r="MB6" s="194"/>
      <c r="MC6" s="194"/>
      <c r="MD6" s="194"/>
      <c r="ME6" s="194"/>
      <c r="MF6" s="194"/>
      <c r="MG6" s="194"/>
      <c r="MH6" s="194"/>
      <c r="MI6" s="194"/>
      <c r="MJ6" s="194"/>
      <c r="MK6" s="194"/>
      <c r="ML6" s="194"/>
      <c r="MM6" s="194"/>
      <c r="MN6" s="194"/>
      <c r="MO6" s="194"/>
      <c r="MP6" s="194"/>
      <c r="MQ6" s="194"/>
      <c r="MR6" s="194"/>
      <c r="MS6" s="194"/>
      <c r="MT6" s="194"/>
      <c r="MU6" s="194"/>
      <c r="MV6" s="194"/>
      <c r="MW6" s="194"/>
      <c r="MX6" s="194"/>
      <c r="MY6" s="194"/>
      <c r="MZ6" s="194"/>
      <c r="NA6" s="194"/>
      <c r="NB6" s="194"/>
      <c r="NC6" s="194"/>
      <c r="ND6" s="194"/>
      <c r="NE6" s="194"/>
      <c r="NF6" s="194"/>
      <c r="NG6" s="194"/>
      <c r="NH6" s="194"/>
      <c r="NI6" s="194"/>
      <c r="NJ6" s="194"/>
      <c r="NK6" s="194"/>
      <c r="NL6" s="194"/>
      <c r="NM6" s="194"/>
      <c r="NN6" s="194"/>
      <c r="NO6" s="194"/>
      <c r="NP6" s="194"/>
      <c r="NQ6" s="194"/>
      <c r="NR6" s="194"/>
      <c r="NS6" s="194"/>
      <c r="NT6" s="194"/>
      <c r="NU6" s="194"/>
      <c r="NV6" s="194"/>
      <c r="NW6" s="194"/>
      <c r="NX6" s="194"/>
      <c r="NY6" s="194"/>
      <c r="NZ6" s="194"/>
      <c r="OA6" s="194"/>
      <c r="OB6" s="194"/>
      <c r="OC6" s="194"/>
      <c r="OD6" s="194"/>
      <c r="OE6" s="194"/>
      <c r="OF6" s="194"/>
      <c r="OG6" s="194"/>
      <c r="OH6" s="194"/>
      <c r="OI6" s="194"/>
      <c r="OJ6" s="194"/>
      <c r="OK6" s="194"/>
      <c r="OL6" s="194"/>
      <c r="OM6" s="194"/>
      <c r="ON6" s="194"/>
      <c r="OO6" s="194"/>
      <c r="OP6" s="194"/>
      <c r="OQ6" s="194"/>
      <c r="OR6" s="194"/>
      <c r="OS6" s="194"/>
      <c r="OT6" s="194"/>
      <c r="OU6" s="194"/>
      <c r="OV6" s="194"/>
      <c r="OW6" s="194"/>
      <c r="OX6" s="194"/>
      <c r="OY6" s="194"/>
      <c r="OZ6" s="194"/>
      <c r="PA6" s="194"/>
      <c r="PB6" s="194"/>
      <c r="PC6" s="194"/>
      <c r="PD6" s="194"/>
      <c r="PE6" s="194"/>
      <c r="PF6" s="194"/>
      <c r="PG6" s="194"/>
      <c r="PH6" s="194"/>
      <c r="PI6" s="194"/>
      <c r="PJ6" s="194"/>
      <c r="PK6" s="194"/>
      <c r="PL6" s="194"/>
      <c r="PM6" s="194"/>
      <c r="PN6" s="194"/>
      <c r="PO6" s="194"/>
      <c r="PP6" s="194"/>
      <c r="PQ6" s="194"/>
      <c r="PR6" s="194"/>
      <c r="PS6" s="194"/>
      <c r="PT6" s="194"/>
      <c r="PU6" s="194"/>
      <c r="PV6" s="194"/>
      <c r="PW6" s="194"/>
      <c r="PX6" s="194"/>
      <c r="PY6" s="194"/>
      <c r="PZ6" s="194"/>
      <c r="QA6" s="194"/>
      <c r="QB6" s="194"/>
      <c r="QC6" s="194"/>
      <c r="QD6" s="194"/>
      <c r="QE6" s="194"/>
      <c r="QF6" s="194"/>
      <c r="QG6" s="194"/>
      <c r="QH6" s="194"/>
      <c r="QI6" s="194"/>
      <c r="QJ6" s="194"/>
      <c r="QK6" s="194"/>
      <c r="QL6" s="194"/>
      <c r="QM6" s="194"/>
      <c r="QN6" s="194"/>
      <c r="QO6" s="194"/>
      <c r="QP6" s="194"/>
      <c r="QQ6" s="194"/>
      <c r="QR6" s="194"/>
      <c r="QS6" s="194"/>
      <c r="QT6" s="194"/>
      <c r="QU6" s="194"/>
      <c r="QV6" s="194"/>
      <c r="QW6" s="194"/>
      <c r="QX6" s="194"/>
      <c r="QY6" s="194"/>
      <c r="QZ6" s="194"/>
      <c r="RA6" s="194"/>
      <c r="RB6" s="194"/>
      <c r="RC6" s="194"/>
      <c r="RD6" s="194"/>
      <c r="RE6" s="194"/>
      <c r="RF6" s="194"/>
      <c r="RG6" s="194"/>
      <c r="RH6" s="194"/>
      <c r="RI6" s="194"/>
      <c r="RJ6" s="194"/>
      <c r="RK6" s="194"/>
      <c r="RL6" s="194"/>
      <c r="RM6" s="194"/>
      <c r="RN6" s="194"/>
      <c r="RO6" s="194"/>
      <c r="RP6" s="194"/>
      <c r="RQ6" s="194"/>
      <c r="RR6" s="194"/>
      <c r="RS6" s="194"/>
      <c r="RT6" s="194"/>
      <c r="RU6" s="194"/>
      <c r="RV6" s="194"/>
      <c r="RW6" s="194"/>
      <c r="RX6" s="194"/>
      <c r="RY6" s="194"/>
      <c r="RZ6" s="194"/>
      <c r="SA6" s="194"/>
      <c r="SB6" s="194"/>
      <c r="SC6" s="194"/>
      <c r="SD6" s="194"/>
      <c r="SE6" s="194"/>
      <c r="SF6" s="194"/>
      <c r="SG6" s="194"/>
      <c r="SH6" s="194"/>
      <c r="SI6" s="194"/>
      <c r="SJ6" s="194"/>
      <c r="SK6" s="194"/>
      <c r="SL6" s="194"/>
      <c r="SM6" s="194"/>
      <c r="SN6" s="194"/>
      <c r="SO6" s="194"/>
      <c r="SP6" s="194"/>
      <c r="SQ6" s="194"/>
      <c r="SR6" s="194"/>
      <c r="SS6" s="194"/>
      <c r="ST6" s="194"/>
      <c r="SU6" s="194"/>
      <c r="SV6" s="194"/>
      <c r="SW6" s="194"/>
      <c r="SX6" s="194"/>
      <c r="SY6" s="194"/>
      <c r="SZ6" s="194"/>
      <c r="TA6" s="194"/>
      <c r="TB6" s="194"/>
      <c r="TC6" s="194"/>
      <c r="TD6" s="194"/>
      <c r="TE6" s="194"/>
      <c r="TF6" s="194"/>
      <c r="TG6" s="194"/>
      <c r="TH6" s="194"/>
      <c r="TI6" s="194"/>
      <c r="TJ6" s="194"/>
      <c r="TK6" s="194"/>
      <c r="TL6" s="194"/>
      <c r="TM6" s="194"/>
      <c r="TN6" s="194"/>
      <c r="TO6" s="194"/>
      <c r="TP6" s="194"/>
      <c r="TQ6" s="194"/>
      <c r="TR6" s="194"/>
      <c r="TS6" s="194"/>
      <c r="TT6" s="194"/>
      <c r="TU6" s="194"/>
      <c r="TV6" s="194"/>
      <c r="TW6" s="194"/>
      <c r="TX6" s="194"/>
      <c r="TY6" s="194"/>
      <c r="TZ6" s="194"/>
      <c r="UA6" s="194"/>
      <c r="UB6" s="194"/>
      <c r="UC6" s="194"/>
      <c r="UD6" s="194"/>
      <c r="UE6" s="194"/>
      <c r="UF6" s="194"/>
      <c r="UG6" s="194"/>
      <c r="UH6" s="194"/>
      <c r="UI6" s="194"/>
      <c r="UJ6" s="194"/>
      <c r="UK6" s="194"/>
      <c r="UL6" s="194"/>
      <c r="UM6" s="194"/>
      <c r="UN6" s="194"/>
      <c r="UO6" s="194"/>
      <c r="UP6" s="194"/>
      <c r="UQ6" s="194"/>
      <c r="UR6" s="194"/>
      <c r="US6" s="194"/>
      <c r="UT6" s="194"/>
      <c r="UU6" s="194"/>
      <c r="UV6" s="194"/>
      <c r="UW6" s="194"/>
      <c r="UX6" s="194"/>
      <c r="UY6" s="194"/>
      <c r="UZ6" s="194"/>
      <c r="VA6" s="194"/>
      <c r="VB6" s="194"/>
      <c r="VC6" s="194"/>
      <c r="VD6" s="194"/>
      <c r="VE6" s="194"/>
      <c r="VF6" s="194"/>
      <c r="VG6" s="194"/>
      <c r="VH6" s="194"/>
      <c r="VI6" s="194"/>
      <c r="VJ6" s="194"/>
      <c r="VK6" s="194"/>
      <c r="VL6" s="194"/>
      <c r="VM6" s="194"/>
      <c r="VN6" s="194"/>
      <c r="VO6" s="194"/>
      <c r="VP6" s="194"/>
      <c r="VQ6" s="194"/>
      <c r="VR6" s="194"/>
      <c r="VS6" s="194"/>
      <c r="VT6" s="194"/>
      <c r="VU6" s="194"/>
      <c r="VV6" s="194"/>
      <c r="VW6" s="194"/>
      <c r="VX6" s="194"/>
      <c r="VY6" s="194"/>
      <c r="VZ6" s="194"/>
      <c r="WA6" s="194"/>
      <c r="WB6" s="194"/>
      <c r="WC6" s="194"/>
      <c r="WD6" s="194"/>
      <c r="WE6" s="194"/>
      <c r="WF6" s="194"/>
      <c r="WG6" s="194"/>
      <c r="WH6" s="194"/>
      <c r="WI6" s="194"/>
      <c r="WJ6" s="194"/>
      <c r="WK6" s="194"/>
      <c r="WL6" s="194"/>
      <c r="WM6" s="194"/>
      <c r="WN6" s="194"/>
      <c r="WO6" s="194"/>
      <c r="WP6" s="194"/>
      <c r="WQ6" s="194"/>
      <c r="WR6" s="194"/>
      <c r="WS6" s="194"/>
      <c r="WT6" s="194"/>
      <c r="WU6" s="194"/>
      <c r="WV6" s="194"/>
      <c r="WW6" s="194"/>
      <c r="WX6" s="194"/>
      <c r="WY6" s="194"/>
      <c r="WZ6" s="194"/>
      <c r="XA6" s="194"/>
      <c r="XB6" s="194"/>
      <c r="XC6" s="194"/>
      <c r="XD6" s="194"/>
      <c r="XE6" s="194"/>
      <c r="XF6" s="194"/>
      <c r="XG6" s="194"/>
      <c r="XH6" s="194"/>
      <c r="XI6" s="194"/>
      <c r="XJ6" s="194"/>
      <c r="XK6" s="194"/>
      <c r="XL6" s="194"/>
      <c r="XM6" s="194"/>
      <c r="XN6" s="194"/>
      <c r="XO6" s="194"/>
      <c r="XP6" s="194"/>
      <c r="XQ6" s="194"/>
      <c r="XR6" s="194"/>
      <c r="XS6" s="194"/>
      <c r="XT6" s="194"/>
      <c r="XU6" s="194"/>
      <c r="XV6" s="194"/>
      <c r="XW6" s="194"/>
      <c r="XX6" s="194"/>
      <c r="XY6" s="194"/>
      <c r="XZ6" s="194"/>
      <c r="YA6" s="194"/>
      <c r="YB6" s="194"/>
      <c r="YC6" s="194"/>
      <c r="YD6" s="194"/>
      <c r="YE6" s="194"/>
      <c r="YF6" s="194"/>
      <c r="YG6" s="194"/>
      <c r="YH6" s="194"/>
      <c r="YI6" s="194"/>
      <c r="YJ6" s="194"/>
      <c r="YK6" s="194"/>
      <c r="YL6" s="194"/>
      <c r="YM6" s="194"/>
      <c r="YN6" s="194"/>
      <c r="YO6" s="194"/>
      <c r="YP6" s="194"/>
      <c r="YQ6" s="194"/>
      <c r="YR6" s="194"/>
      <c r="YS6" s="194"/>
      <c r="YT6" s="194"/>
      <c r="YU6" s="194"/>
      <c r="YV6" s="194"/>
      <c r="YW6" s="194"/>
      <c r="YX6" s="194"/>
      <c r="YY6" s="194"/>
      <c r="YZ6" s="194"/>
      <c r="ZA6" s="194"/>
      <c r="ZB6" s="194"/>
      <c r="ZC6" s="194"/>
      <c r="ZD6" s="194"/>
      <c r="ZE6" s="194"/>
      <c r="ZF6" s="194"/>
      <c r="ZG6" s="194"/>
      <c r="ZH6" s="194"/>
      <c r="ZI6" s="194"/>
      <c r="ZJ6" s="194"/>
      <c r="ZK6" s="194"/>
      <c r="ZL6" s="194"/>
      <c r="ZM6" s="194"/>
      <c r="ZN6" s="194"/>
      <c r="ZO6" s="194"/>
      <c r="ZP6" s="194"/>
      <c r="ZQ6" s="194"/>
      <c r="ZR6" s="194"/>
      <c r="ZS6" s="194"/>
      <c r="ZT6" s="194"/>
      <c r="ZU6" s="194"/>
      <c r="ZV6" s="194"/>
      <c r="ZW6" s="194"/>
      <c r="ZX6" s="194"/>
      <c r="ZY6" s="194"/>
      <c r="ZZ6" s="194"/>
      <c r="AAA6" s="194"/>
      <c r="AAB6" s="194"/>
      <c r="AAC6" s="194"/>
      <c r="AAD6" s="194"/>
      <c r="AAE6" s="194"/>
      <c r="AAF6" s="194"/>
      <c r="AAG6" s="194"/>
      <c r="AAH6" s="194"/>
      <c r="AAI6" s="194"/>
      <c r="AAJ6" s="194"/>
      <c r="AAK6" s="194"/>
      <c r="AAL6" s="194"/>
      <c r="AAM6" s="194"/>
      <c r="AAN6" s="194"/>
      <c r="AAO6" s="194"/>
      <c r="AAP6" s="194"/>
      <c r="AAQ6" s="194"/>
      <c r="AAR6" s="194"/>
      <c r="AAS6" s="194"/>
      <c r="AAT6" s="194"/>
      <c r="AAU6" s="194"/>
      <c r="AAV6" s="194"/>
      <c r="AAW6" s="194"/>
      <c r="AAX6" s="194"/>
      <c r="AAY6" s="194"/>
      <c r="AAZ6" s="194"/>
      <c r="ABA6" s="194"/>
      <c r="ABB6" s="194"/>
      <c r="ABC6" s="194"/>
      <c r="ABD6" s="194"/>
      <c r="ABE6" s="194"/>
      <c r="ABF6" s="194"/>
      <c r="ABG6" s="194"/>
      <c r="ABH6" s="194"/>
      <c r="ABI6" s="194"/>
      <c r="ABJ6" s="194"/>
      <c r="ABK6" s="194"/>
      <c r="ABL6" s="194"/>
      <c r="ABM6" s="194"/>
      <c r="ABN6" s="194"/>
      <c r="ABO6" s="194"/>
      <c r="ABP6" s="194"/>
      <c r="ABQ6" s="194"/>
      <c r="ABR6" s="194"/>
      <c r="ABS6" s="194"/>
      <c r="ABT6" s="194"/>
      <c r="ABU6" s="194"/>
      <c r="ABV6" s="194"/>
      <c r="ABW6" s="194"/>
      <c r="ABX6" s="194"/>
      <c r="ABY6" s="194"/>
      <c r="ABZ6" s="194"/>
      <c r="ACA6" s="194"/>
      <c r="ACB6" s="194"/>
      <c r="ACC6" s="194"/>
      <c r="ACD6" s="194"/>
      <c r="ACE6" s="194"/>
      <c r="ACF6" s="194"/>
      <c r="ACG6" s="194"/>
      <c r="ACH6" s="194"/>
      <c r="ACI6" s="194"/>
      <c r="ACJ6" s="194"/>
      <c r="ACK6" s="194"/>
      <c r="ACL6" s="194"/>
      <c r="ACM6" s="194"/>
      <c r="ACN6" s="194"/>
      <c r="ACO6" s="194"/>
      <c r="ACP6" s="194"/>
      <c r="ACQ6" s="194"/>
      <c r="ACR6" s="194"/>
      <c r="ACS6" s="194"/>
      <c r="ACT6" s="194"/>
      <c r="ACU6" s="194"/>
      <c r="ACV6" s="194"/>
      <c r="ACW6" s="194"/>
      <c r="ACX6" s="194"/>
      <c r="ACY6" s="194"/>
      <c r="ACZ6" s="194"/>
      <c r="ADA6" s="194"/>
      <c r="ADB6" s="194"/>
      <c r="ADC6" s="194"/>
      <c r="ADD6" s="194"/>
      <c r="ADE6" s="194"/>
      <c r="ADF6" s="194"/>
      <c r="ADG6" s="194"/>
      <c r="ADH6" s="194"/>
      <c r="ADI6" s="194"/>
      <c r="ADJ6" s="194"/>
      <c r="ADK6" s="194"/>
      <c r="ADL6" s="194"/>
      <c r="ADM6" s="194"/>
      <c r="ADN6" s="194"/>
      <c r="ADO6" s="194"/>
      <c r="ADP6" s="194"/>
      <c r="ADQ6" s="194"/>
      <c r="ADR6" s="194"/>
      <c r="ADS6" s="194"/>
      <c r="ADT6" s="194"/>
      <c r="ADU6" s="194"/>
      <c r="ADV6" s="194"/>
      <c r="ADW6" s="194"/>
      <c r="ADX6" s="194"/>
      <c r="ADY6" s="194"/>
      <c r="ADZ6" s="194"/>
      <c r="AEA6" s="194"/>
      <c r="AEB6" s="194"/>
      <c r="AEC6" s="194"/>
      <c r="AED6" s="194"/>
      <c r="AEE6" s="194"/>
      <c r="AEF6" s="194"/>
      <c r="AEG6" s="194"/>
      <c r="AEH6" s="194"/>
      <c r="AEI6" s="194"/>
      <c r="AEJ6" s="194"/>
      <c r="AEK6" s="194"/>
      <c r="AEL6" s="194"/>
      <c r="AEM6" s="194"/>
      <c r="AEN6" s="194"/>
      <c r="AEO6" s="194"/>
      <c r="AEP6" s="194"/>
      <c r="AEQ6" s="194"/>
      <c r="AER6" s="194"/>
      <c r="AES6" s="194"/>
      <c r="AET6" s="194"/>
      <c r="AEU6" s="194"/>
      <c r="AEV6" s="194"/>
      <c r="AEW6" s="194"/>
      <c r="AEX6" s="194"/>
      <c r="AEY6" s="194"/>
      <c r="AEZ6" s="194"/>
      <c r="AFA6" s="194"/>
      <c r="AFB6" s="194"/>
      <c r="AFC6" s="194"/>
      <c r="AFD6" s="194"/>
      <c r="AFE6" s="194"/>
      <c r="AFF6" s="194"/>
      <c r="AFG6" s="194"/>
      <c r="AFH6" s="194"/>
      <c r="AFI6" s="194"/>
      <c r="AFJ6" s="194"/>
      <c r="AFK6" s="194"/>
      <c r="AFL6" s="194"/>
      <c r="AFM6" s="194"/>
      <c r="AFN6" s="194"/>
      <c r="AFO6" s="194"/>
      <c r="AFP6" s="194"/>
      <c r="AFQ6" s="194"/>
      <c r="AFR6" s="194"/>
      <c r="AFS6" s="194"/>
      <c r="AFT6" s="194"/>
      <c r="AFU6" s="194"/>
      <c r="AFV6" s="194"/>
      <c r="AFW6" s="194"/>
      <c r="AFX6" s="194"/>
      <c r="AFY6" s="194"/>
      <c r="AFZ6" s="194"/>
      <c r="AGA6" s="194"/>
      <c r="AGB6" s="194"/>
      <c r="AGC6" s="194"/>
      <c r="AGD6" s="194"/>
      <c r="AGE6" s="194"/>
    </row>
    <row r="7" spans="1:863" ht="54.75" customHeight="1" x14ac:dyDescent="0.25">
      <c r="A7" s="355">
        <v>1</v>
      </c>
      <c r="B7" s="313" t="s">
        <v>253</v>
      </c>
      <c r="C7" s="313" t="s">
        <v>265</v>
      </c>
      <c r="D7" s="347" t="s">
        <v>300</v>
      </c>
      <c r="E7" s="430" t="s">
        <v>346</v>
      </c>
      <c r="F7" s="430">
        <v>5000</v>
      </c>
      <c r="G7" s="313" t="s">
        <v>34</v>
      </c>
      <c r="H7" s="430" t="s">
        <v>347</v>
      </c>
      <c r="I7" s="361" t="s">
        <v>349</v>
      </c>
      <c r="J7" s="374" t="s">
        <v>370</v>
      </c>
      <c r="K7" s="313" t="s">
        <v>12</v>
      </c>
      <c r="L7" s="313" t="s">
        <v>131</v>
      </c>
      <c r="M7" s="344">
        <v>11005</v>
      </c>
      <c r="N7" s="358" t="str">
        <f>IFERROR(VLOOKUP(O7,datos!$AC$2:$AE$7,3,0),"")</f>
        <v>Muy Alta</v>
      </c>
      <c r="O7" s="350">
        <f>+IF(OR(M7="",M7=0),"",IF(M7&lt;=datos!$AD$3,datos!$AC$3,IF(AND(M7&gt;datos!$AD$3,M7&lt;=datos!$AD$4),datos!$AC$4,IF(AND(M7&gt;datos!$AD$4,M7&lt;=datos!$AD$5),datos!$AC$5,IF(AND(M7&gt;datos!$AD$5,M7&lt;=datos!$AD$6),datos!$AC$6,IF(M7&gt;datos!$AD$7,datos!$AC$7,0))))))</f>
        <v>1</v>
      </c>
      <c r="P7" s="313" t="s">
        <v>122</v>
      </c>
      <c r="Q7" s="414" t="str">
        <f>IFERROR(VLOOKUP(P7,datos!$AB$10:$AC$21,2,0),"")</f>
        <v>Moderado</v>
      </c>
      <c r="R7" s="350">
        <v>0.6</v>
      </c>
      <c r="S7" s="358" t="str">
        <f ca="1">IFERROR(INDIRECT("datos!"&amp;HLOOKUP(Q7,calculo_imp,2,FALSE)&amp;VLOOKUP(N7,calculo_prob,2,FALSE)),"")</f>
        <v>Alto</v>
      </c>
      <c r="T7" s="432">
        <v>1</v>
      </c>
      <c r="U7" s="313" t="s">
        <v>413</v>
      </c>
      <c r="V7" s="313" t="s">
        <v>353</v>
      </c>
      <c r="W7" s="313" t="s">
        <v>327</v>
      </c>
      <c r="X7" s="313" t="s">
        <v>304</v>
      </c>
      <c r="Y7" s="313" t="s">
        <v>372</v>
      </c>
      <c r="Z7" s="313" t="s">
        <v>307</v>
      </c>
      <c r="AA7" s="313" t="s">
        <v>373</v>
      </c>
      <c r="AB7" s="344" t="s">
        <v>363</v>
      </c>
      <c r="AC7" s="313" t="s">
        <v>303</v>
      </c>
      <c r="AD7" s="347" t="str">
        <f>IF(AE7="","",VLOOKUP(AE7,datos!$AT$6:$AU$9,2,0))</f>
        <v>Probabilidad</v>
      </c>
      <c r="AE7" s="313" t="s">
        <v>50</v>
      </c>
      <c r="AF7" s="313" t="s">
        <v>53</v>
      </c>
      <c r="AG7" s="350">
        <f>IF(AND(AE7="",AF7=""),"",IF(AE7="",0,VLOOKUP(AE7,datos!$AP$3:$AR$7,3,0))+IF(AF7="",0,VLOOKUP(AF7,datos!$AP$3:$AR$7,3,0)))</f>
        <v>0.3</v>
      </c>
      <c r="AH7" s="335" t="str">
        <f>IF(OR(AI7="",AI7=0),"",IF(AI7&lt;=datos!$AC$3,datos!$AE$3,IF(AI7&lt;=datos!$AC$4,datos!$AE$4,IF(AI7&lt;=datos!$AC$5,datos!$AE$5,IF(AI7&lt;=datos!$AC$6,datos!$AE$6,IF(AI7&lt;=datos!$AC$7,datos!$AE$7,""))))))</f>
        <v>Alta</v>
      </c>
      <c r="AI7" s="338">
        <f>IF(AD7="","",IF(T7=1,IF(AD7="Probabilidad",O7-(O7*AG7),O7),IF(AD7="Probabilidad",AI6-(AI6*AG7),AI6)))</f>
        <v>0.7</v>
      </c>
      <c r="AJ7" s="335" t="str">
        <f>+IF(AK7&lt;=datos!$AD$11,datos!$AC$11,IF(AK7&lt;=datos!$AD$12,datos!$AC$12,IF(AK7&lt;=datos!$AD$13,datos!$AC$13,IF(AK7&lt;=datos!$AD$14,datos!$AC$14,IF(AK7&lt;=datos!$AD$15,datos!$AC$15,"")))))</f>
        <v>Moderado</v>
      </c>
      <c r="AK7" s="338">
        <f>IF(AD7="","",IF(T7=1,IF(AD7="Impacto",R7-(R7*AG7),R7),IF(AD7="Impacto",AK6-(AK6*AG7),AK6)))</f>
        <v>0.6</v>
      </c>
      <c r="AL7" s="335" t="str">
        <f t="shared" ref="AL7:AL22" ca="1" si="0">IFERROR(INDIRECT("datos!"&amp;HLOOKUP(AJ7,calculo_imp,2,FALSE)&amp;VLOOKUP(AH7,calculo_prob,2,FALSE)),"")</f>
        <v>Alto</v>
      </c>
      <c r="AM7" s="341" t="s">
        <v>60</v>
      </c>
      <c r="AN7" s="313" t="s">
        <v>352</v>
      </c>
      <c r="AO7" s="313" t="s">
        <v>305</v>
      </c>
      <c r="AP7" s="313" t="s">
        <v>364</v>
      </c>
      <c r="AQ7" s="438" t="s">
        <v>374</v>
      </c>
      <c r="AR7" s="438" t="s">
        <v>367</v>
      </c>
      <c r="AS7" s="438" t="s">
        <v>306</v>
      </c>
      <c r="AT7" s="438" t="s">
        <v>354</v>
      </c>
      <c r="AU7" s="313" t="s">
        <v>355</v>
      </c>
      <c r="AV7" s="313"/>
      <c r="AW7" s="306"/>
    </row>
    <row r="8" spans="1:863" ht="21" customHeight="1" x14ac:dyDescent="0.25">
      <c r="A8" s="356"/>
      <c r="B8" s="314"/>
      <c r="C8" s="314"/>
      <c r="D8" s="348"/>
      <c r="E8" s="431"/>
      <c r="F8" s="431"/>
      <c r="G8" s="314"/>
      <c r="H8" s="431"/>
      <c r="I8" s="362"/>
      <c r="J8" s="375"/>
      <c r="K8" s="314"/>
      <c r="L8" s="314"/>
      <c r="M8" s="345"/>
      <c r="N8" s="359"/>
      <c r="O8" s="351"/>
      <c r="P8" s="314"/>
      <c r="Q8" s="415"/>
      <c r="R8" s="351" t="e">
        <f>IF(OR(#REF!=datos!$AB$10,#REF!=datos!$AB$16),"",VLOOKUP(#REF!,datos!$AA$10:$AC$21,3,0))</f>
        <v>#REF!</v>
      </c>
      <c r="S8" s="359"/>
      <c r="T8" s="433"/>
      <c r="U8" s="314"/>
      <c r="V8" s="314"/>
      <c r="W8" s="314"/>
      <c r="X8" s="314"/>
      <c r="Y8" s="314"/>
      <c r="Z8" s="314"/>
      <c r="AA8" s="314"/>
      <c r="AB8" s="345"/>
      <c r="AC8" s="314"/>
      <c r="AD8" s="348"/>
      <c r="AE8" s="314"/>
      <c r="AF8" s="314"/>
      <c r="AG8" s="351"/>
      <c r="AH8" s="336"/>
      <c r="AI8" s="339"/>
      <c r="AJ8" s="336"/>
      <c r="AK8" s="339"/>
      <c r="AL8" s="336"/>
      <c r="AM8" s="342"/>
      <c r="AN8" s="314"/>
      <c r="AO8" s="314"/>
      <c r="AP8" s="314"/>
      <c r="AQ8" s="439"/>
      <c r="AR8" s="439"/>
      <c r="AS8" s="439"/>
      <c r="AT8" s="439"/>
      <c r="AU8" s="314"/>
      <c r="AV8" s="314"/>
      <c r="AW8" s="307"/>
    </row>
    <row r="9" spans="1:863" ht="15.75" thickBot="1" x14ac:dyDescent="0.3">
      <c r="A9" s="357"/>
      <c r="B9" s="315"/>
      <c r="C9" s="315"/>
      <c r="D9" s="349"/>
      <c r="E9" s="436"/>
      <c r="F9" s="436"/>
      <c r="G9" s="315"/>
      <c r="H9" s="436"/>
      <c r="I9" s="363"/>
      <c r="J9" s="376"/>
      <c r="K9" s="315"/>
      <c r="L9" s="315"/>
      <c r="M9" s="346"/>
      <c r="N9" s="360"/>
      <c r="O9" s="352"/>
      <c r="P9" s="315"/>
      <c r="Q9" s="416"/>
      <c r="R9" s="352"/>
      <c r="S9" s="360"/>
      <c r="T9" s="437"/>
      <c r="U9" s="315"/>
      <c r="V9" s="315"/>
      <c r="W9" s="315"/>
      <c r="X9" s="315"/>
      <c r="Y9" s="315"/>
      <c r="Z9" s="315"/>
      <c r="AA9" s="315"/>
      <c r="AB9" s="346"/>
      <c r="AC9" s="315"/>
      <c r="AD9" s="349"/>
      <c r="AE9" s="315"/>
      <c r="AF9" s="315"/>
      <c r="AG9" s="352"/>
      <c r="AH9" s="337"/>
      <c r="AI9" s="340"/>
      <c r="AJ9" s="337"/>
      <c r="AK9" s="340"/>
      <c r="AL9" s="337"/>
      <c r="AM9" s="343"/>
      <c r="AN9" s="315"/>
      <c r="AO9" s="315"/>
      <c r="AP9" s="315"/>
      <c r="AQ9" s="440"/>
      <c r="AR9" s="440"/>
      <c r="AS9" s="440"/>
      <c r="AT9" s="440"/>
      <c r="AU9" s="315"/>
      <c r="AV9" s="315"/>
      <c r="AW9" s="308"/>
    </row>
    <row r="10" spans="1:863" ht="108" customHeight="1" x14ac:dyDescent="0.25">
      <c r="A10" s="355">
        <v>2</v>
      </c>
      <c r="B10" s="313" t="s">
        <v>253</v>
      </c>
      <c r="C10" s="313" t="s">
        <v>265</v>
      </c>
      <c r="D10" s="347" t="s">
        <v>300</v>
      </c>
      <c r="E10" s="430" t="s">
        <v>301</v>
      </c>
      <c r="F10" s="430">
        <v>6000</v>
      </c>
      <c r="G10" s="313" t="s">
        <v>34</v>
      </c>
      <c r="H10" s="430" t="s">
        <v>348</v>
      </c>
      <c r="I10" s="361" t="s">
        <v>349</v>
      </c>
      <c r="J10" s="374" t="s">
        <v>371</v>
      </c>
      <c r="K10" s="313" t="s">
        <v>12</v>
      </c>
      <c r="L10" s="313" t="s">
        <v>131</v>
      </c>
      <c r="M10" s="344">
        <v>11005</v>
      </c>
      <c r="N10" s="358" t="str">
        <f>IFERROR(VLOOKUP(O10,datos!$AC$2:$AE$7,3,0),"")</f>
        <v>Muy Alta</v>
      </c>
      <c r="O10" s="350">
        <f>+IF(OR(M10="",M10=0),"",IF(M10&lt;=datos!$AD$3,datos!$AC$3,IF(AND(M10&gt;datos!$AD$3,M10&lt;=datos!$AD$4),datos!$AC$4,IF(AND(M10&gt;datos!$AD$4,M10&lt;=datos!$AD$5),datos!$AC$5,IF(AND(M10&gt;datos!$AD$5,M10&lt;=datos!$AD$6),datos!$AC$6,IF(M10&gt;datos!$AD$7,datos!$AC$7,0))))))</f>
        <v>1</v>
      </c>
      <c r="P10" s="313" t="s">
        <v>122</v>
      </c>
      <c r="Q10" s="414" t="str">
        <f>IFERROR(VLOOKUP(P10,datos!$AB$10:$AC$21,2,0),"")</f>
        <v>Moderado</v>
      </c>
      <c r="R10" s="350">
        <v>0.6</v>
      </c>
      <c r="S10" s="358" t="str">
        <f ca="1">IFERROR(INDIRECT("datos!"&amp;HLOOKUP(Q10,calculo_imp,2,FALSE)&amp;VLOOKUP(N10,calculo_prob,2,FALSE)),"")</f>
        <v>Alto</v>
      </c>
      <c r="T10" s="432">
        <v>1</v>
      </c>
      <c r="U10" s="434" t="s">
        <v>378</v>
      </c>
      <c r="V10" s="313" t="s">
        <v>359</v>
      </c>
      <c r="W10" s="313" t="s">
        <v>350</v>
      </c>
      <c r="X10" s="313" t="s">
        <v>304</v>
      </c>
      <c r="Y10" s="313" t="s">
        <v>377</v>
      </c>
      <c r="Z10" s="313" t="s">
        <v>307</v>
      </c>
      <c r="AA10" s="313" t="s">
        <v>308</v>
      </c>
      <c r="AB10" s="344" t="s">
        <v>363</v>
      </c>
      <c r="AC10" s="313" t="s">
        <v>303</v>
      </c>
      <c r="AD10" s="347" t="str">
        <f>IF(AE10="","",VLOOKUP(AE10,datos!$AT$6:$AU$9,2,0))</f>
        <v>Probabilidad</v>
      </c>
      <c r="AE10" s="313" t="s">
        <v>50</v>
      </c>
      <c r="AF10" s="313" t="s">
        <v>53</v>
      </c>
      <c r="AG10" s="350">
        <f>IF(AND(AE10="",AF10=""),"",IF(AE10="",0,VLOOKUP(AE10,datos!$AP$3:$AR$7,3,0))+IF(AF10="",0,VLOOKUP(AF10,datos!$AP$3:$AR$7,3,0)))</f>
        <v>0.3</v>
      </c>
      <c r="AH10" s="335" t="s">
        <v>28</v>
      </c>
      <c r="AI10" s="338">
        <v>0.7</v>
      </c>
      <c r="AJ10" s="335" t="s">
        <v>16</v>
      </c>
      <c r="AK10" s="338">
        <v>0.6</v>
      </c>
      <c r="AL10" s="335" t="s">
        <v>21</v>
      </c>
      <c r="AM10" s="341" t="s">
        <v>60</v>
      </c>
      <c r="AN10" s="313" t="s">
        <v>351</v>
      </c>
      <c r="AO10" s="313" t="s">
        <v>366</v>
      </c>
      <c r="AP10" s="313" t="s">
        <v>365</v>
      </c>
      <c r="AQ10" s="438" t="s">
        <v>375</v>
      </c>
      <c r="AR10" s="438" t="s">
        <v>367</v>
      </c>
      <c r="AS10" s="438" t="s">
        <v>306</v>
      </c>
      <c r="AT10" s="438" t="s">
        <v>354</v>
      </c>
      <c r="AU10" s="313" t="s">
        <v>355</v>
      </c>
      <c r="AV10" s="313"/>
      <c r="AW10" s="306"/>
    </row>
    <row r="11" spans="1:863" ht="158.25" customHeight="1" x14ac:dyDescent="0.25">
      <c r="A11" s="356"/>
      <c r="B11" s="314"/>
      <c r="C11" s="314"/>
      <c r="D11" s="348"/>
      <c r="E11" s="431"/>
      <c r="F11" s="431"/>
      <c r="G11" s="314"/>
      <c r="H11" s="431"/>
      <c r="I11" s="362"/>
      <c r="J11" s="375"/>
      <c r="K11" s="314"/>
      <c r="L11" s="314"/>
      <c r="M11" s="345"/>
      <c r="N11" s="359"/>
      <c r="O11" s="351"/>
      <c r="P11" s="314"/>
      <c r="Q11" s="415"/>
      <c r="R11" s="351" t="e">
        <f>IF(OR(#REF!=datos!$AB$10,#REF!=datos!$AB$16),"",VLOOKUP(#REF!,datos!$AA$10:$AC$21,3,0))</f>
        <v>#REF!</v>
      </c>
      <c r="S11" s="359"/>
      <c r="T11" s="433"/>
      <c r="U11" s="435"/>
      <c r="V11" s="314"/>
      <c r="W11" s="314"/>
      <c r="X11" s="314"/>
      <c r="Y11" s="314"/>
      <c r="Z11" s="314"/>
      <c r="AA11" s="314"/>
      <c r="AB11" s="314"/>
      <c r="AC11" s="314"/>
      <c r="AD11" s="348"/>
      <c r="AE11" s="314"/>
      <c r="AF11" s="314"/>
      <c r="AG11" s="351"/>
      <c r="AH11" s="336"/>
      <c r="AI11" s="339"/>
      <c r="AJ11" s="336"/>
      <c r="AK11" s="339"/>
      <c r="AL11" s="336"/>
      <c r="AM11" s="342"/>
      <c r="AN11" s="314"/>
      <c r="AO11" s="314"/>
      <c r="AP11" s="314"/>
      <c r="AQ11" s="439"/>
      <c r="AR11" s="439"/>
      <c r="AS11" s="439"/>
      <c r="AT11" s="439"/>
      <c r="AU11" s="314"/>
      <c r="AV11" s="314"/>
      <c r="AW11" s="307"/>
    </row>
    <row r="12" spans="1:863" ht="72.75" thickBot="1" x14ac:dyDescent="0.3">
      <c r="A12" s="357"/>
      <c r="B12" s="315"/>
      <c r="C12" s="315"/>
      <c r="D12" s="349"/>
      <c r="E12" s="216" t="s">
        <v>302</v>
      </c>
      <c r="F12" s="216">
        <v>10</v>
      </c>
      <c r="G12" s="315"/>
      <c r="H12" s="216" t="s">
        <v>376</v>
      </c>
      <c r="I12" s="363"/>
      <c r="J12" s="376"/>
      <c r="K12" s="315"/>
      <c r="L12" s="315"/>
      <c r="M12" s="346"/>
      <c r="N12" s="360"/>
      <c r="O12" s="352"/>
      <c r="P12" s="315"/>
      <c r="Q12" s="416"/>
      <c r="R12" s="352"/>
      <c r="S12" s="360"/>
      <c r="T12" s="218">
        <v>2</v>
      </c>
      <c r="U12" s="223" t="s">
        <v>360</v>
      </c>
      <c r="V12" s="183" t="s">
        <v>309</v>
      </c>
      <c r="W12" s="224" t="s">
        <v>310</v>
      </c>
      <c r="X12" s="224" t="s">
        <v>312</v>
      </c>
      <c r="Y12" s="224" t="s">
        <v>314</v>
      </c>
      <c r="Z12" s="183" t="s">
        <v>313</v>
      </c>
      <c r="AA12" s="183" t="s">
        <v>311</v>
      </c>
      <c r="AB12" s="225" t="s">
        <v>363</v>
      </c>
      <c r="AC12" s="214" t="s">
        <v>303</v>
      </c>
      <c r="AD12" s="215" t="str">
        <f>IF(AE10="","",VLOOKUP(AE10,datos!$AT$6:$AU$9,2,0))</f>
        <v>Probabilidad</v>
      </c>
      <c r="AE12" s="214" t="s">
        <v>50</v>
      </c>
      <c r="AF12" s="214" t="s">
        <v>53</v>
      </c>
      <c r="AG12" s="217">
        <f>IF(AND(AE12="",AF12=""),"",IF(AE12="",0,VLOOKUP(AE12,datos!$AP$3:$AR$7,3,0))+IF(AF12="",0,VLOOKUP(AF12,datos!$AP$3:$AR$7,3,0)))</f>
        <v>0.3</v>
      </c>
      <c r="AH12" s="219" t="s">
        <v>28</v>
      </c>
      <c r="AI12" s="220">
        <v>0.7</v>
      </c>
      <c r="AJ12" s="219" t="s">
        <v>16</v>
      </c>
      <c r="AK12" s="220">
        <v>0.6</v>
      </c>
      <c r="AL12" s="219" t="s">
        <v>21</v>
      </c>
      <c r="AM12" s="221" t="s">
        <v>60</v>
      </c>
      <c r="AN12" s="214" t="s">
        <v>315</v>
      </c>
      <c r="AO12" s="214" t="s">
        <v>316</v>
      </c>
      <c r="AP12" s="214" t="s">
        <v>317</v>
      </c>
      <c r="AQ12" s="222" t="s">
        <v>318</v>
      </c>
      <c r="AR12" s="222" t="s">
        <v>367</v>
      </c>
      <c r="AS12" s="222" t="s">
        <v>321</v>
      </c>
      <c r="AT12" s="222" t="s">
        <v>354</v>
      </c>
      <c r="AU12" s="226" t="s">
        <v>355</v>
      </c>
      <c r="AV12" s="315"/>
      <c r="AW12" s="308"/>
    </row>
    <row r="13" spans="1:863" ht="125.25" customHeight="1" thickBot="1" x14ac:dyDescent="0.3">
      <c r="A13" s="380">
        <v>3</v>
      </c>
      <c r="B13" s="377" t="s">
        <v>253</v>
      </c>
      <c r="C13" s="377" t="s">
        <v>265</v>
      </c>
      <c r="D13" s="382" t="s">
        <v>300</v>
      </c>
      <c r="E13" s="227" t="s">
        <v>379</v>
      </c>
      <c r="F13" s="227">
        <v>1</v>
      </c>
      <c r="G13" s="377" t="s">
        <v>33</v>
      </c>
      <c r="H13" s="314" t="s">
        <v>380</v>
      </c>
      <c r="I13" s="314" t="s">
        <v>381</v>
      </c>
      <c r="J13" s="384" t="s">
        <v>382</v>
      </c>
      <c r="K13" s="377" t="s">
        <v>12</v>
      </c>
      <c r="L13" s="386" t="s">
        <v>131</v>
      </c>
      <c r="M13" s="353">
        <v>15</v>
      </c>
      <c r="N13" s="378" t="str">
        <f>IFERROR(VLOOKUP(O13,[1]datos!$AC$2:$AE$7,3,0),"")</f>
        <v>Baja</v>
      </c>
      <c r="O13" s="370">
        <f>+IF(OR(M13="",M13=0),"",IF(M13&lt;=[1]datos!$AD$3,[1]datos!$AC$3,IF(AND(M13&gt;[1]datos!$AD$3,M13&lt;=[1]datos!$AD$4),[1]datos!$AC$4,IF(AND(M13&gt;[1]datos!$AD$4,M13&lt;=[1]datos!$AD$5),[1]datos!$AC$5,IF(AND(M13&gt;[1]datos!$AD$5,M13&lt;=[1]datos!$AD$6),[1]datos!$AC$6,IF(M13&gt;[1]datos!$AD$7,[1]datos!$AC$7,0))))))</f>
        <v>0.4</v>
      </c>
      <c r="P13" s="377" t="s">
        <v>127</v>
      </c>
      <c r="Q13" s="368" t="str">
        <f>IFERROR(VLOOKUP(P13,[1]datos!$AB$10:$AC$21,2,0),"")</f>
        <v>Mayor</v>
      </c>
      <c r="R13" s="370">
        <f>IFERROR(IF(OR(P13=[1]datos!$AB$10,P13=[1]datos!$AB$16),"",VLOOKUP(P13,[1]datos!$AB$10:$AD$21,3,0)),"")</f>
        <v>0.8</v>
      </c>
      <c r="S13" s="372" t="str">
        <f ca="1">IFERROR(INDIRECT("datos!"&amp;HLOOKUP(Q13,calculo_imp,2,FALSE)&amp;VLOOKUP(N13,calculo_prob,2,FALSE)),"")</f>
        <v>Alto</v>
      </c>
      <c r="T13" s="228">
        <v>1</v>
      </c>
      <c r="U13" s="229" t="s">
        <v>383</v>
      </c>
      <c r="V13" s="182" t="s">
        <v>384</v>
      </c>
      <c r="W13" s="230" t="s">
        <v>319</v>
      </c>
      <c r="X13" s="230" t="s">
        <v>385</v>
      </c>
      <c r="Y13" s="230" t="s">
        <v>386</v>
      </c>
      <c r="Z13" s="231" t="s">
        <v>320</v>
      </c>
      <c r="AA13" s="229" t="s">
        <v>387</v>
      </c>
      <c r="AB13" s="229" t="s">
        <v>356</v>
      </c>
      <c r="AC13" s="208" t="s">
        <v>303</v>
      </c>
      <c r="AD13" s="232" t="str">
        <f>IF(AE13="","",VLOOKUP(AE13,[1]datos!$AT$6:$AU$9,2,0))</f>
        <v>Probabilidad</v>
      </c>
      <c r="AE13" s="229" t="s">
        <v>50</v>
      </c>
      <c r="AF13" s="229" t="s">
        <v>53</v>
      </c>
      <c r="AG13" s="233">
        <f>IF(AND(AE13="",AF13=""),"",IF(AE13="",0,VLOOKUP(AE13,[1]datos!$AP$3:$AR$7,3,0))+IF(AF13="",0,VLOOKUP(AF13,[1]datos!$AP$3:$AR$7,3,0)))</f>
        <v>0.3</v>
      </c>
      <c r="AH13" s="234" t="str">
        <f>IF(OR(AI13="",AI13=0),"",IF(AI13&lt;=[1]datos!$AC$3,[1]datos!$AE$3,IF(AI13&lt;=[1]datos!$AC$4,[1]datos!$AE$4,IF(AI13&lt;=[1]datos!$AC$5,[1]datos!$AE$5,IF(AI13&lt;=[1]datos!$AC$6,[1]datos!$AE$6,IF(AI13&lt;=[1]datos!$AC$7,[1]datos!$AE$7,""))))))</f>
        <v>Baja</v>
      </c>
      <c r="AI13" s="235">
        <f>IF(AD13="","",IF(T13=1,IF(AD13="Probabilidad",O13-(O13*AG13),O13),IF(AD13="Probabilidad",#REF!-(#REF!*AG13),#REF!)))</f>
        <v>0.28000000000000003</v>
      </c>
      <c r="AJ13" s="236" t="str">
        <f>+IF(AK13&lt;=[1]datos!$AD$11,[1]datos!$AC$11,IF(AK13&lt;=[1]datos!$AD$12,[1]datos!$AC$12,IF(AK13&lt;=[1]datos!$AD$13,[1]datos!$AC$13,IF(AK13&lt;=[1]datos!$AD$14,[1]datos!$AC$14,IF(AK13&lt;=[1]datos!$AD$15,[1]datos!$AC$15,"")))))</f>
        <v>Mayor</v>
      </c>
      <c r="AK13" s="235">
        <f>IF(AD13="","",IF(T13=1,IF(AD13="Impacto",R13-(R13*AG13),R13),IF(AD13="Impacto",#REF!-(#REF!*AG13),#REF!)))</f>
        <v>0.8</v>
      </c>
      <c r="AL13" s="236" t="str">
        <f t="shared" ref="AL13:AL14" ca="1" si="1">IFERROR(INDIRECT("datos!"&amp;HLOOKUP(AJ13,calculo_imp,2,FALSE)&amp;VLOOKUP(AH13,calculo_prob,2,FALSE)),"")</f>
        <v>Alto</v>
      </c>
      <c r="AM13" s="237" t="s">
        <v>60</v>
      </c>
      <c r="AN13" s="419" t="s">
        <v>388</v>
      </c>
      <c r="AO13" s="420" t="s">
        <v>389</v>
      </c>
      <c r="AP13" s="364" t="s">
        <v>390</v>
      </c>
      <c r="AQ13" s="366" t="s">
        <v>384</v>
      </c>
      <c r="AR13" s="366" t="s">
        <v>391</v>
      </c>
      <c r="AS13" s="238" t="s">
        <v>392</v>
      </c>
      <c r="AT13" s="207" t="s">
        <v>354</v>
      </c>
      <c r="AU13" s="239" t="s">
        <v>355</v>
      </c>
      <c r="AV13" s="319"/>
      <c r="AW13" s="309"/>
    </row>
    <row r="14" spans="1:863" ht="104.25" customHeight="1" thickBot="1" x14ac:dyDescent="0.3">
      <c r="A14" s="381"/>
      <c r="B14" s="365"/>
      <c r="C14" s="365"/>
      <c r="D14" s="383"/>
      <c r="E14" s="240" t="s">
        <v>393</v>
      </c>
      <c r="F14" s="210">
        <v>12</v>
      </c>
      <c r="G14" s="365"/>
      <c r="H14" s="314"/>
      <c r="I14" s="314"/>
      <c r="J14" s="385"/>
      <c r="K14" s="365"/>
      <c r="L14" s="387"/>
      <c r="M14" s="354"/>
      <c r="N14" s="379"/>
      <c r="O14" s="371"/>
      <c r="P14" s="365"/>
      <c r="Q14" s="369"/>
      <c r="R14" s="371" t="e">
        <f>IF(OR(#REF!=[1]datos!$AB$10,#REF!=[1]datos!$AB$16),"",VLOOKUP(#REF!,[1]datos!$AA$10:$AC$21,3,0))</f>
        <v>#REF!</v>
      </c>
      <c r="S14" s="373"/>
      <c r="T14" s="241">
        <v>2</v>
      </c>
      <c r="U14" s="231" t="s">
        <v>394</v>
      </c>
      <c r="V14" s="182" t="s">
        <v>384</v>
      </c>
      <c r="W14" s="242" t="s">
        <v>395</v>
      </c>
      <c r="X14" s="242" t="s">
        <v>396</v>
      </c>
      <c r="Y14" s="242" t="s">
        <v>397</v>
      </c>
      <c r="Z14" s="231" t="s">
        <v>398</v>
      </c>
      <c r="AA14" s="208" t="s">
        <v>399</v>
      </c>
      <c r="AB14" s="229" t="s">
        <v>356</v>
      </c>
      <c r="AC14" s="208" t="s">
        <v>303</v>
      </c>
      <c r="AD14" s="209" t="str">
        <f>IF(AE14="","",VLOOKUP(AE14,[1]datos!$AT$6:$AU$9,2,0))</f>
        <v>Probabilidad</v>
      </c>
      <c r="AE14" s="208" t="s">
        <v>49</v>
      </c>
      <c r="AF14" s="208" t="s">
        <v>53</v>
      </c>
      <c r="AG14" s="243">
        <f>IF(AND(AE14="",AF14=""),"",IF(AE14="",0,VLOOKUP(AE14,[1]datos!$AP$3:$AR$7,3,0))+IF(AF14="",0,VLOOKUP(AF14,[1]datos!$AP$3:$AR$7,3,0)))</f>
        <v>0.4</v>
      </c>
      <c r="AH14" s="244" t="str">
        <f>IF(OR(AI14="",AI14=0),"",IF(AI14&lt;=[1]datos!$AC$3,[1]datos!$AE$3,IF(AI14&lt;=[1]datos!$AC$4,[1]datos!$AE$4,IF(AI14&lt;=[1]datos!$AC$5,[1]datos!$AE$5,IF(AI14&lt;=[1]datos!$AC$6,[1]datos!$AE$6,IF(AI14&lt;=[1]datos!$AC$7,[1]datos!$AE$7,""))))))</f>
        <v>Muy Baja</v>
      </c>
      <c r="AI14" s="212">
        <f t="shared" ref="AI14" si="2">IF(AD14="","",IF(T14=1,IF(AD14="Probabilidad",O14-(O14*AG14),O14),IF(AD14="Probabilidad",AI13-(AI13*AG14),AI13)))</f>
        <v>0.16800000000000001</v>
      </c>
      <c r="AJ14" s="211" t="str">
        <f>+IF(AK14&lt;=[1]datos!$AD$11,[1]datos!$AC$11,IF(AK14&lt;=[1]datos!$AD$12,[1]datos!$AC$12,IF(AK14&lt;=[1]datos!$AD$13,[1]datos!$AC$13,IF(AK14&lt;=[1]datos!$AD$14,[1]datos!$AC$14,IF(AK14&lt;=[1]datos!$AD$15,[1]datos!$AC$15,"")))))</f>
        <v>Mayor</v>
      </c>
      <c r="AK14" s="212">
        <f t="shared" ref="AK14" si="3">IF(AD14="","",IF(T14=1,IF(AD14="Impacto",R14-(R14*AG14),R14),IF(AD14="Impacto",AK13-(AK13*AG14),AK13)))</f>
        <v>0.8</v>
      </c>
      <c r="AL14" s="211" t="str">
        <f t="shared" ca="1" si="1"/>
        <v>Alto</v>
      </c>
      <c r="AM14" s="245" t="s">
        <v>60</v>
      </c>
      <c r="AN14" s="310"/>
      <c r="AO14" s="417"/>
      <c r="AP14" s="365"/>
      <c r="AQ14" s="367"/>
      <c r="AR14" s="367"/>
      <c r="AS14" s="238" t="s">
        <v>368</v>
      </c>
      <c r="AT14" s="207" t="s">
        <v>354</v>
      </c>
      <c r="AU14" s="231" t="s">
        <v>355</v>
      </c>
      <c r="AV14" s="320"/>
      <c r="AW14" s="310"/>
    </row>
    <row r="15" spans="1:863" ht="170.25" customHeight="1" x14ac:dyDescent="0.25">
      <c r="A15" s="355">
        <v>4</v>
      </c>
      <c r="B15" s="313" t="s">
        <v>253</v>
      </c>
      <c r="C15" s="313" t="s">
        <v>265</v>
      </c>
      <c r="D15" s="347" t="s">
        <v>300</v>
      </c>
      <c r="E15" s="201" t="s">
        <v>322</v>
      </c>
      <c r="F15" s="201">
        <v>12</v>
      </c>
      <c r="G15" s="313" t="s">
        <v>33</v>
      </c>
      <c r="H15" s="247" t="s">
        <v>323</v>
      </c>
      <c r="I15" s="247" t="s">
        <v>325</v>
      </c>
      <c r="J15" s="426" t="s">
        <v>358</v>
      </c>
      <c r="K15" s="313" t="s">
        <v>12</v>
      </c>
      <c r="L15" s="313" t="s">
        <v>131</v>
      </c>
      <c r="M15" s="344">
        <v>252</v>
      </c>
      <c r="N15" s="358" t="str">
        <f>IFERROR(VLOOKUP(O15,datos!$AC$2:$AE$7,3,0),"")</f>
        <v>Alta</v>
      </c>
      <c r="O15" s="350">
        <f>+IF(OR(M15="",M15=0),"",IF(M15&lt;=datos!$AD$3,datos!$AC$3,IF(AND(M15&gt;datos!$AD$3,M15&lt;=datos!$AD$4),datos!$AC$4,IF(AND(M15&gt;datos!$AD$4,M15&lt;=datos!$AD$5),datos!$AC$5,IF(AND(M15&gt;datos!$AD$5,M15&lt;=datos!$AD$6),datos!$AC$6,IF(M15&gt;datos!$AD$7,datos!$AC$7,0))))))</f>
        <v>0.8</v>
      </c>
      <c r="P15" s="313" t="s">
        <v>122</v>
      </c>
      <c r="Q15" s="414" t="str">
        <f>IFERROR(VLOOKUP(P15,datos!$AB$10:$AC$21,2,0),"")</f>
        <v>Moderado</v>
      </c>
      <c r="R15" s="350">
        <f>IFERROR(IF(OR(P15=datos!$AB$10,P15=datos!$AB$16),"",VLOOKUP(P15,datos!$AB$10:$AD$21,3,0)),"")</f>
        <v>0.6</v>
      </c>
      <c r="S15" s="358" t="str">
        <f ca="1">IFERROR(INDIRECT("datos!"&amp;HLOOKUP(Q15,calculo_imp,2,FALSE)&amp;VLOOKUP(N15,calculo_prob,2,FALSE)),"")</f>
        <v>Alto</v>
      </c>
      <c r="T15" s="203">
        <v>1</v>
      </c>
      <c r="U15" s="199" t="s">
        <v>361</v>
      </c>
      <c r="V15" s="199" t="s">
        <v>353</v>
      </c>
      <c r="W15" s="248" t="s">
        <v>327</v>
      </c>
      <c r="X15" s="248" t="s">
        <v>329</v>
      </c>
      <c r="Y15" s="248" t="s">
        <v>332</v>
      </c>
      <c r="Z15" s="199" t="s">
        <v>335</v>
      </c>
      <c r="AA15" s="199" t="s">
        <v>333</v>
      </c>
      <c r="AB15" s="248" t="s">
        <v>337</v>
      </c>
      <c r="AC15" s="199" t="s">
        <v>303</v>
      </c>
      <c r="AD15" s="200" t="str">
        <f>IF(AE15="","",VLOOKUP(AE15,datos!$AT$6:$AU$9,2,0))</f>
        <v>Probabilidad</v>
      </c>
      <c r="AE15" s="199" t="s">
        <v>49</v>
      </c>
      <c r="AF15" s="199" t="s">
        <v>53</v>
      </c>
      <c r="AG15" s="202">
        <f>IF(AND(AE15="",AF15=""),"",IF(AE15="",0,VLOOKUP(AE15,datos!$AP$3:$AR$7,3,0))+IF(AF15="",0,VLOOKUP(AF15,datos!$AP$3:$AR$7,3,0)))</f>
        <v>0.4</v>
      </c>
      <c r="AH15" s="204" t="str">
        <f>IF(OR(AI15="",AI15=0),"",IF(AI15&lt;=datos!$AC$3,datos!$AE$3,IF(AI15&lt;=datos!$AC$4,datos!$AE$4,IF(AI15&lt;=datos!$AC$5,datos!$AE$5,IF(AI15&lt;=datos!$AC$6,datos!$AE$6,IF(AI15&lt;=datos!$AC$7,datos!$AE$7,""))))))</f>
        <v>Media</v>
      </c>
      <c r="AI15" s="205">
        <f>IF(AD15="","",IF(T15=1,IF(AD15="Probabilidad",O15-(O15*AG15),O15),IF(AD15="Probabilidad",#REF!-(#REF!*AG15),#REF!)))</f>
        <v>0.48</v>
      </c>
      <c r="AJ15" s="204" t="str">
        <f>+IF(AK15&lt;=datos!$AD$11,datos!$AC$11,IF(AK15&lt;=datos!$AD$12,datos!$AC$12,IF(AK15&lt;=datos!$AD$13,datos!$AC$13,IF(AK15&lt;=datos!$AD$14,datos!$AC$14,IF(AK15&lt;=datos!$AD$15,datos!$AC$15,"")))))</f>
        <v>Moderado</v>
      </c>
      <c r="AK15" s="205">
        <f>IF(AD15="","",IF(T15=1,IF(AD15="Impacto",R15-(R15*AG15),R15),IF(AD15="Impacto",#REF!-(#REF!*AG15),#REF!)))</f>
        <v>0.6</v>
      </c>
      <c r="AL15" s="204" t="str">
        <f t="shared" ca="1" si="0"/>
        <v>Moderado</v>
      </c>
      <c r="AM15" s="206" t="s">
        <v>60</v>
      </c>
      <c r="AN15" s="199" t="s">
        <v>338</v>
      </c>
      <c r="AO15" s="199" t="s">
        <v>343</v>
      </c>
      <c r="AP15" s="199" t="s">
        <v>344</v>
      </c>
      <c r="AQ15" s="207" t="s">
        <v>341</v>
      </c>
      <c r="AR15" s="207" t="s">
        <v>367</v>
      </c>
      <c r="AS15" s="207" t="s">
        <v>342</v>
      </c>
      <c r="AT15" s="207" t="s">
        <v>354</v>
      </c>
      <c r="AU15" s="247" t="s">
        <v>355</v>
      </c>
      <c r="AV15" s="313"/>
      <c r="AW15" s="306"/>
    </row>
    <row r="16" spans="1:863" ht="103.5" customHeight="1" thickBot="1" x14ac:dyDescent="0.3">
      <c r="A16" s="357"/>
      <c r="B16" s="315"/>
      <c r="C16" s="315"/>
      <c r="D16" s="349"/>
      <c r="E16" s="216" t="s">
        <v>345</v>
      </c>
      <c r="F16" s="216">
        <v>240</v>
      </c>
      <c r="G16" s="315"/>
      <c r="H16" s="226" t="s">
        <v>324</v>
      </c>
      <c r="I16" s="226" t="s">
        <v>326</v>
      </c>
      <c r="J16" s="376"/>
      <c r="K16" s="315"/>
      <c r="L16" s="315"/>
      <c r="M16" s="346"/>
      <c r="N16" s="360"/>
      <c r="O16" s="352"/>
      <c r="P16" s="315"/>
      <c r="Q16" s="416"/>
      <c r="R16" s="352" t="e">
        <f>IF(OR(#REF!=datos!$AB$10,#REF!=datos!$AB$16),"",VLOOKUP(#REF!,datos!$AA$10:$AC$21,3,0))</f>
        <v>#REF!</v>
      </c>
      <c r="S16" s="360"/>
      <c r="T16" s="218">
        <v>2</v>
      </c>
      <c r="U16" s="214" t="s">
        <v>362</v>
      </c>
      <c r="V16" s="214" t="s">
        <v>353</v>
      </c>
      <c r="W16" s="249" t="s">
        <v>328</v>
      </c>
      <c r="X16" s="249" t="s">
        <v>331</v>
      </c>
      <c r="Y16" s="249" t="s">
        <v>330</v>
      </c>
      <c r="Z16" s="214" t="s">
        <v>336</v>
      </c>
      <c r="AA16" s="214" t="s">
        <v>334</v>
      </c>
      <c r="AB16" s="249" t="s">
        <v>337</v>
      </c>
      <c r="AC16" s="214" t="s">
        <v>303</v>
      </c>
      <c r="AD16" s="215" t="str">
        <f>IF(AE16="","",VLOOKUP(AE16,datos!$AT$6:$AU$9,2,0))</f>
        <v>Probabilidad</v>
      </c>
      <c r="AE16" s="214" t="s">
        <v>49</v>
      </c>
      <c r="AF16" s="214" t="s">
        <v>53</v>
      </c>
      <c r="AG16" s="217">
        <f>IF(AND(AE16="",AF16=""),"",IF(AE16="",0,VLOOKUP(AE16,datos!$AP$3:$AR$7,3,0))+IF(AF16="",0,VLOOKUP(AF16,datos!$AP$3:$AR$7,3,0)))</f>
        <v>0.4</v>
      </c>
      <c r="AH16" s="219" t="str">
        <f>IF(OR(AI16="",AI16=0),"",IF(AI16&lt;=datos!$AC$3,datos!$AE$3,IF(AI16&lt;=datos!$AC$4,datos!$AE$4,IF(AI16&lt;=datos!$AC$5,datos!$AE$5,IF(AI16&lt;=datos!$AC$6,datos!$AE$6,IF(AI16&lt;=datos!$AC$7,datos!$AE$7,""))))))</f>
        <v>Baja</v>
      </c>
      <c r="AI16" s="220">
        <f t="shared" ref="AI16" si="4">IF(AD16="","",IF(T16=1,IF(AD16="Probabilidad",O16-(O16*AG16),O16),IF(AD16="Probabilidad",AI15-(AI15*AG16),AI15)))</f>
        <v>0.28799999999999998</v>
      </c>
      <c r="AJ16" s="219" t="str">
        <f>+IF(AK16&lt;=datos!$AD$11,datos!$AC$11,IF(AK16&lt;=datos!$AD$12,datos!$AC$12,IF(AK16&lt;=datos!$AD$13,datos!$AC$13,IF(AK16&lt;=datos!$AD$14,datos!$AC$14,IF(AK16&lt;=datos!$AD$15,datos!$AC$15,"")))))</f>
        <v>Moderado</v>
      </c>
      <c r="AK16" s="220">
        <f t="shared" ref="AK16" si="5">IF(AD16="","",IF(T16=1,IF(AD16="Impacto",R16-(R16*AG16),R16),IF(AD16="Impacto",AK15-(AK15*AG16),AK15)))</f>
        <v>0.6</v>
      </c>
      <c r="AL16" s="219" t="str">
        <f t="shared" ca="1" si="0"/>
        <v>Moderado</v>
      </c>
      <c r="AM16" s="221" t="s">
        <v>60</v>
      </c>
      <c r="AN16" s="214" t="s">
        <v>330</v>
      </c>
      <c r="AO16" s="214" t="s">
        <v>339</v>
      </c>
      <c r="AP16" s="214" t="s">
        <v>340</v>
      </c>
      <c r="AQ16" s="222" t="s">
        <v>341</v>
      </c>
      <c r="AR16" s="222" t="s">
        <v>367</v>
      </c>
      <c r="AS16" s="222" t="s">
        <v>342</v>
      </c>
      <c r="AT16" s="222" t="s">
        <v>354</v>
      </c>
      <c r="AU16" s="226" t="s">
        <v>355</v>
      </c>
      <c r="AV16" s="315"/>
      <c r="AW16" s="308"/>
    </row>
    <row r="17" spans="1:48" ht="52.5" hidden="1" customHeight="1" thickBot="1" x14ac:dyDescent="0.3">
      <c r="A17" s="250">
        <v>4</v>
      </c>
      <c r="B17" s="251"/>
      <c r="C17" s="251"/>
      <c r="D17" s="252" t="str">
        <f>IFERROR(VLOOKUP(B17,datos!B12:C33,2,0),"")</f>
        <v/>
      </c>
      <c r="E17" s="253"/>
      <c r="F17" s="253"/>
      <c r="G17" s="251"/>
      <c r="H17" s="254"/>
      <c r="I17" s="251"/>
      <c r="J17" s="255"/>
      <c r="K17" s="251"/>
      <c r="L17" s="256"/>
      <c r="M17" s="257"/>
      <c r="N17" s="258" t="str">
        <f>IFERROR(VLOOKUP(O17,datos!$AC$2:$AE$7,3,0),"")</f>
        <v/>
      </c>
      <c r="O17" s="259" t="str">
        <f>+IF(OR(M17="",M17=0),"",IF(M17&lt;=datos!$AD$3,datos!$AC$3,IF(AND(M17&gt;datos!$AD$3,M17&lt;=datos!$AD$4),datos!$AC$4,IF(AND(M17&gt;datos!$AD$4,M17&lt;=datos!$AD$5),datos!$AC$5,IF(AND(M17&gt;datos!$AD$5,M17&lt;=datos!$AD$6),datos!$AC$6,IF(M17&gt;datos!$AD$7,datos!$AC$7,0))))))</f>
        <v/>
      </c>
      <c r="P17" s="251"/>
      <c r="Q17" s="260" t="str">
        <f>IFERROR(VLOOKUP(P17,datos!$AB$10:$AC$21,2,0),"")</f>
        <v/>
      </c>
      <c r="R17" s="259" t="str">
        <f>IFERROR(IF(OR(P17=datos!$AB$10,P17=datos!$AB$16),"",VLOOKUP(P17,datos!$AB$10:$AD$21,3,0)),"")</f>
        <v/>
      </c>
      <c r="S17" s="261" t="str">
        <f ca="1">IFERROR(INDIRECT("datos!"&amp;HLOOKUP(Q17,calculo_imp,2,FALSE)&amp;VLOOKUP(N17,calculo_prob,2,FALSE)),"")</f>
        <v/>
      </c>
      <c r="T17" s="262">
        <v>1</v>
      </c>
      <c r="U17" s="251"/>
      <c r="V17" s="263"/>
      <c r="W17" s="264"/>
      <c r="X17" s="264"/>
      <c r="Y17" s="264"/>
      <c r="Z17" s="251"/>
      <c r="AA17" s="251"/>
      <c r="AB17" s="264"/>
      <c r="AC17" s="251"/>
      <c r="AD17" s="252" t="str">
        <f>IF(AE17="","",VLOOKUP(AE17,datos!$AT$6:$AU$9,2,0))</f>
        <v/>
      </c>
      <c r="AE17" s="251"/>
      <c r="AF17" s="251"/>
      <c r="AG17" s="265" t="str">
        <f>IF(AND(AE17="",AF17=""),"",IF(AE17="",0,VLOOKUP(AE17,datos!$AP$3:$AR$7,3,0))+IF(AF17="",0,VLOOKUP(AF17,datos!$AP$3:$AR$7,3,0)))</f>
        <v/>
      </c>
      <c r="AH17" s="266" t="str">
        <f>IF(OR(AI17="",AI17=0),"",IF(AI17&lt;=datos!$AC$3,datos!$AE$3,IF(AI17&lt;=datos!$AC$4,datos!$AE$4,IF(AI17&lt;=datos!$AC$5,datos!$AE$5,IF(AI17&lt;=datos!$AC$6,datos!$AE$6,IF(AI17&lt;=datos!$AC$7,datos!$AE$7,""))))))</f>
        <v/>
      </c>
      <c r="AI17" s="267" t="str">
        <f>IF(AD17="","",IF(T17=1,IF(AD17="Probabilidad",O17-(O17*AG17),O17),IF(AD17="Probabilidad",#REF!-(#REF!*AG17),#REF!)))</f>
        <v/>
      </c>
      <c r="AJ17" s="268" t="str">
        <f>+IF(AK17&lt;=datos!$AD$11,datos!$AC$11,IF(AK17&lt;=datos!$AD$12,datos!$AC$12,IF(AK17&lt;=datos!$AD$13,datos!$AC$13,IF(AK17&lt;=datos!$AD$14,datos!$AC$14,IF(AK17&lt;=datos!$AD$15,datos!$AC$15,"")))))</f>
        <v/>
      </c>
      <c r="AK17" s="267" t="str">
        <f>IF(AD17="","",IF(T17=1,IF(AD17="Impacto",R17-(R17*AG17),R17),IF(AD17="Impacto",#REF!-(#REF!*AG17),#REF!)))</f>
        <v/>
      </c>
      <c r="AL17" s="268" t="str">
        <f t="shared" ca="1" si="0"/>
        <v/>
      </c>
      <c r="AM17" s="269"/>
      <c r="AN17" s="270"/>
      <c r="AO17" s="270"/>
      <c r="AP17" s="257"/>
      <c r="AQ17" s="271"/>
      <c r="AR17" s="271"/>
      <c r="AS17" s="271"/>
      <c r="AT17" s="251"/>
      <c r="AU17" s="256"/>
      <c r="AV17" s="272"/>
    </row>
    <row r="18" spans="1:48" ht="15" hidden="1" customHeight="1" x14ac:dyDescent="0.25">
      <c r="A18" s="355">
        <v>5</v>
      </c>
      <c r="B18" s="313"/>
      <c r="C18" s="313"/>
      <c r="D18" s="427" t="str">
        <f>IFERROR(VLOOKUP(B18,datos!B12:C33,2,0),"")</f>
        <v/>
      </c>
      <c r="E18" s="273"/>
      <c r="F18" s="273"/>
      <c r="G18" s="313"/>
      <c r="H18" s="247"/>
      <c r="I18" s="247"/>
      <c r="J18" s="429"/>
      <c r="K18" s="313"/>
      <c r="L18" s="306"/>
      <c r="M18" s="417"/>
      <c r="N18" s="379" t="str">
        <f>IFERROR(VLOOKUP(O18,datos!$AC$2:$AE$7,3,0),"")</f>
        <v/>
      </c>
      <c r="O18" s="371" t="str">
        <f>+IF(OR(M18="",M18=0),"",IF(M18&lt;=datos!$AD$3,datos!$AC$3,IF(AND(M18&gt;datos!$AD$3,M18&lt;=datos!$AD$4),datos!$AC$4,IF(AND(M18&gt;datos!$AD$4,M18&lt;=datos!$AD$5),datos!$AC$5,IF(AND(M18&gt;datos!$AD$5,M18&lt;=datos!$AD$6),datos!$AC$6,IF(M18&gt;datos!$AD$7,datos!$AC$7,0))))))</f>
        <v/>
      </c>
      <c r="P18" s="365"/>
      <c r="Q18" s="369" t="str">
        <f>IFERROR(VLOOKUP(P18,datos!$AB$10:$AC$21,2,0),"")</f>
        <v/>
      </c>
      <c r="R18" s="371" t="str">
        <f>IFERROR(IF(OR(P18=datos!$AB$10,P18=datos!$AB$16),"",VLOOKUP(P18,datos!$AB$10:$AD$21,3,0)),"")</f>
        <v/>
      </c>
      <c r="S18" s="373" t="str">
        <f ca="1">IFERROR(INDIRECT("datos!"&amp;HLOOKUP(Q18,calculo_imp,2,FALSE)&amp;VLOOKUP(N18,calculo_prob,2,FALSE)),"")</f>
        <v/>
      </c>
      <c r="T18" s="228">
        <v>1</v>
      </c>
      <c r="U18" s="229"/>
      <c r="V18" s="274"/>
      <c r="W18" s="230"/>
      <c r="X18" s="230"/>
      <c r="Y18" s="230"/>
      <c r="Z18" s="229"/>
      <c r="AA18" s="229"/>
      <c r="AB18" s="230"/>
      <c r="AC18" s="229"/>
      <c r="AD18" s="232" t="str">
        <f>IF(AE18="","",VLOOKUP(AE18,datos!$AT$6:$AU$9,2,0))</f>
        <v/>
      </c>
      <c r="AE18" s="229"/>
      <c r="AF18" s="229"/>
      <c r="AG18" s="233" t="str">
        <f>IF(AND(AE18="",AF18=""),"",IF(AE18="",0,VLOOKUP(AE18,datos!$AP$3:$AR$7,3,0))+IF(AF18="",0,VLOOKUP(AF18,datos!$AP$3:$AR$7,3,0)))</f>
        <v/>
      </c>
      <c r="AH18" s="234" t="str">
        <f>IF(OR(AI18="",AI18=0),"",IF(AI18&lt;=datos!$AC$3,datos!$AE$3,IF(AI18&lt;=datos!$AC$4,datos!$AE$4,IF(AI18&lt;=datos!$AC$5,datos!$AE$5,IF(AI18&lt;=datos!$AC$6,datos!$AE$6,IF(AI18&lt;=datos!$AC$7,datos!$AE$7,""))))))</f>
        <v/>
      </c>
      <c r="AI18" s="235" t="str">
        <f>IF(AD18="","",IF(T18=1,IF(AD18="Probabilidad",O18-(O18*AG18),O18),IF(AD18="Probabilidad",#REF!-(#REF!*AG18),#REF!)))</f>
        <v/>
      </c>
      <c r="AJ18" s="236" t="str">
        <f>+IF(AK18&lt;=datos!$AD$11,datos!$AC$11,IF(AK18&lt;=datos!$AD$12,datos!$AC$12,IF(AK18&lt;=datos!$AD$13,datos!$AC$13,IF(AK18&lt;=datos!$AD$14,datos!$AC$14,IF(AK18&lt;=datos!$AD$15,datos!$AC$15,"")))))</f>
        <v/>
      </c>
      <c r="AK18" s="235" t="str">
        <f>IF(AD18="","",IF(T18=1,IF(AD18="Impacto",R18-(R18*AG18),R18),IF(AD18="Impacto",#REF!-(#REF!*AG18),#REF!)))</f>
        <v/>
      </c>
      <c r="AL18" s="236" t="str">
        <f t="shared" ca="1" si="0"/>
        <v/>
      </c>
      <c r="AM18" s="237"/>
      <c r="AN18" s="246"/>
      <c r="AO18" s="246"/>
      <c r="AP18" s="275"/>
      <c r="AQ18" s="238"/>
      <c r="AR18" s="238"/>
      <c r="AS18" s="238"/>
      <c r="AT18" s="229"/>
      <c r="AU18" s="387"/>
      <c r="AV18" s="310"/>
    </row>
    <row r="19" spans="1:48" hidden="1" x14ac:dyDescent="0.25">
      <c r="A19" s="356"/>
      <c r="B19" s="314"/>
      <c r="C19" s="314"/>
      <c r="D19" s="382"/>
      <c r="E19" s="276"/>
      <c r="F19" s="276"/>
      <c r="G19" s="314"/>
      <c r="H19" s="231"/>
      <c r="I19" s="231"/>
      <c r="J19" s="375"/>
      <c r="K19" s="314"/>
      <c r="L19" s="307"/>
      <c r="M19" s="418"/>
      <c r="N19" s="359"/>
      <c r="O19" s="351"/>
      <c r="P19" s="314"/>
      <c r="Q19" s="415"/>
      <c r="R19" s="351" t="e">
        <f>IF(OR(#REF!=datos!$AB$10,#REF!=datos!$AB$16),"",VLOOKUP(#REF!,datos!$AA$10:$AC$21,3,0))</f>
        <v>#REF!</v>
      </c>
      <c r="S19" s="425"/>
      <c r="T19" s="241">
        <v>2</v>
      </c>
      <c r="U19" s="208"/>
      <c r="V19" s="278"/>
      <c r="W19" s="242"/>
      <c r="X19" s="242"/>
      <c r="Y19" s="242"/>
      <c r="Z19" s="208"/>
      <c r="AA19" s="208"/>
      <c r="AB19" s="242"/>
      <c r="AC19" s="208"/>
      <c r="AD19" s="209" t="str">
        <f>IF(AE19="","",VLOOKUP(AE19,datos!$AT$6:$AU$9,2,0))</f>
        <v/>
      </c>
      <c r="AE19" s="208"/>
      <c r="AF19" s="208"/>
      <c r="AG19" s="243" t="str">
        <f>IF(AND(AE19="",AF19=""),"",IF(AE19="",0,VLOOKUP(AE19,datos!$AP$3:$AR$7,3,0))+IF(AF19="",0,VLOOKUP(AF19,datos!$AP$3:$AR$7,3,0)))</f>
        <v/>
      </c>
      <c r="AH19" s="244" t="str">
        <f>IF(OR(AI19="",AI19=0),"",IF(AI19&lt;=datos!$AC$3,datos!$AE$3,IF(AI19&lt;=datos!$AC$4,datos!$AE$4,IF(AI19&lt;=datos!$AC$5,datos!$AE$5,IF(AI19&lt;=datos!$AC$6,datos!$AE$6,IF(AI19&lt;=datos!$AC$7,datos!$AE$7,""))))))</f>
        <v/>
      </c>
      <c r="AI19" s="212" t="str">
        <f>IF(AD19="","",IF(T19=1,IF(AD19="Probabilidad",O19-(O19*AG19),O19),IF(AD19="Probabilidad",AI18-(AI18*AG19),AI18)))</f>
        <v/>
      </c>
      <c r="AJ19" s="211" t="str">
        <f>+IF(AK19&lt;=datos!$AD$11,datos!$AC$11,IF(AK19&lt;=datos!$AD$12,datos!$AC$12,IF(AK19&lt;=datos!$AD$13,datos!$AC$13,IF(AK19&lt;=datos!$AD$14,datos!$AC$14,IF(AK19&lt;=datos!$AD$15,datos!$AC$15,"")))))</f>
        <v/>
      </c>
      <c r="AK19" s="212" t="str">
        <f>IF(AD19="","",IF(T19=1,IF(AD19="Impacto",R19-(R19*AG19),R19),IF(AD19="Impacto",AK18-(AK18*AG19),AK18)))</f>
        <v/>
      </c>
      <c r="AL19" s="211" t="str">
        <f t="shared" ca="1" si="0"/>
        <v/>
      </c>
      <c r="AM19" s="279"/>
      <c r="AN19" s="277"/>
      <c r="AO19" s="277"/>
      <c r="AP19" s="280"/>
      <c r="AQ19" s="213"/>
      <c r="AR19" s="213"/>
      <c r="AS19" s="213"/>
      <c r="AT19" s="208"/>
      <c r="AU19" s="307"/>
      <c r="AV19" s="421"/>
    </row>
    <row r="20" spans="1:48" hidden="1" x14ac:dyDescent="0.25">
      <c r="A20" s="356"/>
      <c r="B20" s="314"/>
      <c r="C20" s="314"/>
      <c r="D20" s="382"/>
      <c r="E20" s="276"/>
      <c r="F20" s="276"/>
      <c r="G20" s="314"/>
      <c r="H20" s="231"/>
      <c r="I20" s="231"/>
      <c r="J20" s="375"/>
      <c r="K20" s="314"/>
      <c r="L20" s="307"/>
      <c r="M20" s="418"/>
      <c r="N20" s="359"/>
      <c r="O20" s="351"/>
      <c r="P20" s="314"/>
      <c r="Q20" s="415"/>
      <c r="R20" s="351" t="e">
        <f>IF(OR(#REF!=datos!$AB$10,#REF!=datos!$AB$16),"",VLOOKUP(#REF!,datos!$AA$10:$AC$21,3,0))</f>
        <v>#REF!</v>
      </c>
      <c r="S20" s="425"/>
      <c r="T20" s="241">
        <v>3</v>
      </c>
      <c r="U20" s="208"/>
      <c r="V20" s="278"/>
      <c r="W20" s="242"/>
      <c r="X20" s="242"/>
      <c r="Y20" s="242"/>
      <c r="Z20" s="208"/>
      <c r="AA20" s="208"/>
      <c r="AB20" s="242"/>
      <c r="AC20" s="208"/>
      <c r="AD20" s="209" t="str">
        <f>IF(AE20="","",VLOOKUP(AE20,datos!$AT$6:$AU$9,2,0))</f>
        <v/>
      </c>
      <c r="AE20" s="208"/>
      <c r="AF20" s="208"/>
      <c r="AG20" s="243" t="str">
        <f>IF(AND(AE20="",AF20=""),"",IF(AE20="",0,VLOOKUP(AE20,datos!$AP$3:$AR$7,3,0))+IF(AF20="",0,VLOOKUP(AF20,datos!$AP$3:$AR$7,3,0)))</f>
        <v/>
      </c>
      <c r="AH20" s="244" t="str">
        <f>IF(OR(AI20="",AI20=0),"",IF(AI20&lt;=datos!$AC$3,datos!$AE$3,IF(AI20&lt;=datos!$AC$4,datos!$AE$4,IF(AI20&lt;=datos!$AC$5,datos!$AE$5,IF(AI20&lt;=datos!$AC$6,datos!$AE$6,IF(AI20&lt;=datos!$AC$7,datos!$AE$7,""))))))</f>
        <v/>
      </c>
      <c r="AI20" s="212" t="str">
        <f>IF(AD20="","",IF(T20=1,IF(AD20="Probabilidad",O20-(O20*AG20),O20),IF(AD20="Probabilidad",AI19-(AI19*AG20),AI19)))</f>
        <v/>
      </c>
      <c r="AJ20" s="211" t="str">
        <f>+IF(AK20&lt;=datos!$AD$11,datos!$AC$11,IF(AK20&lt;=datos!$AD$12,datos!$AC$12,IF(AK20&lt;=datos!$AD$13,datos!$AC$13,IF(AK20&lt;=datos!$AD$14,datos!$AC$14,IF(AK20&lt;=datos!$AD$15,datos!$AC$15,"")))))</f>
        <v/>
      </c>
      <c r="AK20" s="212" t="str">
        <f>IF(AD20="","",IF(T20=1,IF(AD20="Impacto",R20-(R20*AG20),R20),IF(AD20="Impacto",AK19-(AK19*AG20),AK19)))</f>
        <v/>
      </c>
      <c r="AL20" s="211" t="str">
        <f t="shared" ca="1" si="0"/>
        <v/>
      </c>
      <c r="AM20" s="279"/>
      <c r="AN20" s="277"/>
      <c r="AO20" s="277"/>
      <c r="AP20" s="280"/>
      <c r="AQ20" s="213"/>
      <c r="AR20" s="213"/>
      <c r="AS20" s="213"/>
      <c r="AT20" s="208"/>
      <c r="AU20" s="307"/>
      <c r="AV20" s="421"/>
    </row>
    <row r="21" spans="1:48" hidden="1" x14ac:dyDescent="0.25">
      <c r="A21" s="356"/>
      <c r="B21" s="314"/>
      <c r="C21" s="314"/>
      <c r="D21" s="382"/>
      <c r="E21" s="276"/>
      <c r="F21" s="276"/>
      <c r="G21" s="314"/>
      <c r="H21" s="231"/>
      <c r="I21" s="231"/>
      <c r="J21" s="375"/>
      <c r="K21" s="314"/>
      <c r="L21" s="307"/>
      <c r="M21" s="418"/>
      <c r="N21" s="359"/>
      <c r="O21" s="351"/>
      <c r="P21" s="314"/>
      <c r="Q21" s="415"/>
      <c r="R21" s="351" t="e">
        <f>IF(OR(#REF!=datos!$AB$10,#REF!=datos!$AB$16),"",VLOOKUP(#REF!,datos!$AA$10:$AC$21,3,0))</f>
        <v>#REF!</v>
      </c>
      <c r="S21" s="425"/>
      <c r="T21" s="241">
        <v>4</v>
      </c>
      <c r="U21" s="208"/>
      <c r="V21" s="278"/>
      <c r="W21" s="242"/>
      <c r="X21" s="242"/>
      <c r="Y21" s="242"/>
      <c r="Z21" s="208"/>
      <c r="AA21" s="208"/>
      <c r="AB21" s="242"/>
      <c r="AC21" s="208"/>
      <c r="AD21" s="209" t="str">
        <f>IF(AE21="","",VLOOKUP(AE21,datos!$AT$6:$AU$9,2,0))</f>
        <v/>
      </c>
      <c r="AE21" s="208"/>
      <c r="AF21" s="208"/>
      <c r="AG21" s="243" t="str">
        <f>IF(AND(AE21="",AF21=""),"",IF(AE21="",0,VLOOKUP(AE21,datos!$AP$3:$AR$7,3,0))+IF(AF21="",0,VLOOKUP(AF21,datos!$AP$3:$AR$7,3,0)))</f>
        <v/>
      </c>
      <c r="AH21" s="244" t="str">
        <f>IF(OR(AI21="",AI21=0),"",IF(AI21&lt;=datos!$AC$3,datos!$AE$3,IF(AI21&lt;=datos!$AC$4,datos!$AE$4,IF(AI21&lt;=datos!$AC$5,datos!$AE$5,IF(AI21&lt;=datos!$AC$6,datos!$AE$6,IF(AI21&lt;=datos!$AC$7,datos!$AE$7,""))))))</f>
        <v/>
      </c>
      <c r="AI21" s="212" t="str">
        <f>IF(AD21="","",IF(T21=1,IF(AD21="Probabilidad",O21-(O21*AG21),O21),IF(AD21="Probabilidad",AI20-(AI20*AG21),AI20)))</f>
        <v/>
      </c>
      <c r="AJ21" s="211" t="str">
        <f>+IF(AK21&lt;=datos!$AD$11,datos!$AC$11,IF(AK21&lt;=datos!$AD$12,datos!$AC$12,IF(AK21&lt;=datos!$AD$13,datos!$AC$13,IF(AK21&lt;=datos!$AD$14,datos!$AC$14,IF(AK21&lt;=datos!$AD$15,datos!$AC$15,"")))))</f>
        <v/>
      </c>
      <c r="AK21" s="212" t="str">
        <f>IF(AD21="","",IF(T21=1,IF(AD21="Impacto",R21-(R21*AG21),R21),IF(AD21="Impacto",AK20-(AK20*AG21),AK20)))</f>
        <v/>
      </c>
      <c r="AL21" s="211" t="str">
        <f t="shared" ca="1" si="0"/>
        <v/>
      </c>
      <c r="AM21" s="279"/>
      <c r="AN21" s="277"/>
      <c r="AO21" s="277"/>
      <c r="AP21" s="280"/>
      <c r="AQ21" s="213"/>
      <c r="AR21" s="213"/>
      <c r="AS21" s="213"/>
      <c r="AT21" s="208"/>
      <c r="AU21" s="307"/>
      <c r="AV21" s="421"/>
    </row>
    <row r="22" spans="1:48" ht="15.75" hidden="1" thickBot="1" x14ac:dyDescent="0.3">
      <c r="A22" s="357"/>
      <c r="B22" s="315"/>
      <c r="C22" s="315"/>
      <c r="D22" s="428"/>
      <c r="E22" s="253"/>
      <c r="F22" s="253"/>
      <c r="G22" s="315"/>
      <c r="H22" s="226"/>
      <c r="I22" s="226"/>
      <c r="J22" s="376"/>
      <c r="K22" s="315"/>
      <c r="L22" s="308"/>
      <c r="M22" s="418"/>
      <c r="N22" s="360"/>
      <c r="O22" s="351"/>
      <c r="P22" s="314"/>
      <c r="Q22" s="416"/>
      <c r="R22" s="352" t="e">
        <f>IF(OR(#REF!=datos!$AB$10,#REF!=datos!$AB$16),"",VLOOKUP(#REF!,datos!$AA$10:$AC$21,3,0))</f>
        <v>#REF!</v>
      </c>
      <c r="S22" s="425"/>
      <c r="T22" s="241">
        <v>5</v>
      </c>
      <c r="U22" s="208"/>
      <c r="V22" s="278"/>
      <c r="W22" s="242"/>
      <c r="X22" s="242"/>
      <c r="Y22" s="242"/>
      <c r="Z22" s="208"/>
      <c r="AA22" s="208"/>
      <c r="AB22" s="242"/>
      <c r="AC22" s="208"/>
      <c r="AD22" s="209" t="str">
        <f>IF(AE22="","",VLOOKUP(AE22,datos!$AT$6:$AU$9,2,0))</f>
        <v/>
      </c>
      <c r="AE22" s="208"/>
      <c r="AF22" s="208"/>
      <c r="AG22" s="243" t="str">
        <f>IF(AND(AE22="",AF22=""),"",IF(AE22="",0,VLOOKUP(AE22,datos!$AP$3:$AR$7,3,0))+IF(AF22="",0,VLOOKUP(AF22,datos!$AP$3:$AR$7,3,0)))</f>
        <v/>
      </c>
      <c r="AH22" s="244" t="str">
        <f>IF(OR(AI22="",AI22=0),"",IF(AI22&lt;=datos!$AC$3,datos!$AE$3,IF(AI22&lt;=datos!$AC$4,datos!$AE$4,IF(AI22&lt;=datos!$AC$5,datos!$AE$5,IF(AI22&lt;=datos!$AC$6,datos!$AE$6,IF(AI22&lt;=datos!$AC$7,datos!$AE$7,""))))))</f>
        <v/>
      </c>
      <c r="AI22" s="212" t="str">
        <f>IF(AD22="","",IF(T22=1,IF(AD22="Probabilidad",O22-(O22*AG22),O22),IF(AD22="Probabilidad",AI21-(AI21*AG22),AI21)))</f>
        <v/>
      </c>
      <c r="AJ22" s="211" t="str">
        <f>+IF(AK22&lt;=datos!$AD$11,datos!$AC$11,IF(AK22&lt;=datos!$AD$12,datos!$AC$12,IF(AK22&lt;=datos!$AD$13,datos!$AC$13,IF(AK22&lt;=datos!$AD$14,datos!$AC$14,IF(AK22&lt;=datos!$AD$15,datos!$AC$15,"")))))</f>
        <v/>
      </c>
      <c r="AK22" s="212" t="str">
        <f>IF(AD22="","",IF(T22=1,IF(AD22="Impacto",R22-(R22*AG22),R22),IF(AD22="Impacto",AK21-(AK21*AG22),AK21)))</f>
        <v/>
      </c>
      <c r="AL22" s="211" t="str">
        <f t="shared" ca="1" si="0"/>
        <v/>
      </c>
      <c r="AM22" s="279"/>
      <c r="AN22" s="277"/>
      <c r="AO22" s="277"/>
      <c r="AP22" s="280"/>
      <c r="AQ22" s="213"/>
      <c r="AR22" s="213"/>
      <c r="AS22" s="213"/>
      <c r="AT22" s="208"/>
      <c r="AU22" s="307"/>
      <c r="AV22" s="421"/>
    </row>
    <row r="23" spans="1:48" hidden="1" x14ac:dyDescent="0.25"/>
    <row r="24" spans="1:48" hidden="1" x14ac:dyDescent="0.25"/>
    <row r="25" spans="1:48" hidden="1" x14ac:dyDescent="0.25"/>
    <row r="26" spans="1:48" x14ac:dyDescent="0.25">
      <c r="C26" s="400"/>
      <c r="D26" s="400"/>
      <c r="E26" s="400"/>
      <c r="F26" s="400"/>
      <c r="G26" s="400"/>
      <c r="H26" s="400"/>
      <c r="I26" s="400"/>
      <c r="J26" s="400"/>
      <c r="K26" s="400"/>
      <c r="L26" s="400"/>
      <c r="M26" s="400"/>
    </row>
    <row r="29" spans="1:48" x14ac:dyDescent="0.25">
      <c r="A29" s="401" t="s">
        <v>176</v>
      </c>
      <c r="B29" s="401"/>
      <c r="C29" s="401"/>
      <c r="D29" s="401"/>
      <c r="E29" s="401"/>
      <c r="F29" s="401"/>
      <c r="G29" s="401"/>
      <c r="H29" s="422" t="s">
        <v>168</v>
      </c>
      <c r="I29" s="423"/>
      <c r="J29" s="284" t="s">
        <v>298</v>
      </c>
      <c r="K29" s="422" t="s">
        <v>299</v>
      </c>
      <c r="L29" s="423"/>
      <c r="M29" s="424"/>
    </row>
    <row r="30" spans="1:48" ht="45.75" customHeight="1" x14ac:dyDescent="0.25">
      <c r="A30" s="285" t="s">
        <v>170</v>
      </c>
      <c r="B30" s="284" t="s">
        <v>171</v>
      </c>
      <c r="C30" s="401" t="s">
        <v>172</v>
      </c>
      <c r="D30" s="401"/>
      <c r="E30" s="401"/>
      <c r="F30" s="401"/>
      <c r="G30" s="401"/>
      <c r="H30" s="402" t="s">
        <v>401</v>
      </c>
      <c r="I30" s="403"/>
      <c r="J30" s="286" t="s">
        <v>415</v>
      </c>
      <c r="K30" s="404" t="s">
        <v>403</v>
      </c>
      <c r="L30" s="403"/>
      <c r="M30" s="405"/>
    </row>
    <row r="31" spans="1:48" ht="30.75" customHeight="1" x14ac:dyDescent="0.25">
      <c r="A31" s="388">
        <v>1</v>
      </c>
      <c r="B31" s="389">
        <v>44715</v>
      </c>
      <c r="C31" s="391" t="s">
        <v>400</v>
      </c>
      <c r="D31" s="391"/>
      <c r="E31" s="391"/>
      <c r="F31" s="391"/>
      <c r="G31" s="391"/>
      <c r="H31" s="392" t="s">
        <v>402</v>
      </c>
      <c r="I31" s="393"/>
      <c r="J31" s="287" t="s">
        <v>416</v>
      </c>
      <c r="K31" s="394" t="s">
        <v>404</v>
      </c>
      <c r="L31" s="395"/>
      <c r="M31" s="396"/>
    </row>
    <row r="32" spans="1:48" ht="22.5" customHeight="1" x14ac:dyDescent="0.25">
      <c r="A32" s="388"/>
      <c r="B32" s="390"/>
      <c r="C32" s="391"/>
      <c r="D32" s="391"/>
      <c r="E32" s="391"/>
      <c r="F32" s="391"/>
      <c r="G32" s="391"/>
      <c r="H32" s="397" t="s">
        <v>357</v>
      </c>
      <c r="I32" s="398"/>
      <c r="J32" s="288" t="s">
        <v>357</v>
      </c>
      <c r="K32" s="397" t="s">
        <v>357</v>
      </c>
      <c r="L32" s="398"/>
      <c r="M32" s="399"/>
    </row>
    <row r="33" spans="1:7" ht="95.25" customHeight="1" x14ac:dyDescent="0.25">
      <c r="A33" s="388">
        <v>2</v>
      </c>
      <c r="B33" s="389">
        <v>44767</v>
      </c>
      <c r="C33" s="391" t="s">
        <v>414</v>
      </c>
      <c r="D33" s="391"/>
      <c r="E33" s="391"/>
      <c r="F33" s="391"/>
      <c r="G33" s="391"/>
    </row>
    <row r="34" spans="1:7" ht="125.25" customHeight="1" x14ac:dyDescent="0.25">
      <c r="A34" s="388"/>
      <c r="B34" s="390"/>
      <c r="C34" s="391"/>
      <c r="D34" s="391"/>
      <c r="E34" s="391"/>
      <c r="F34" s="391"/>
      <c r="G34" s="391"/>
    </row>
  </sheetData>
  <protectedRanges>
    <protectedRange sqref="H26:M26" name="Rango4"/>
    <protectedRange sqref="K30:K32 M30:M32 H30:I32" name="Rango4_1"/>
    <protectedRange sqref="A31:G31 A33:G33" name="Rango3_1"/>
  </protectedRanges>
  <mergeCells count="222">
    <mergeCell ref="A33:A34"/>
    <mergeCell ref="B33:B34"/>
    <mergeCell ref="C33:G34"/>
    <mergeCell ref="P10:P12"/>
    <mergeCell ref="AT10:AT11"/>
    <mergeCell ref="AU10:AU11"/>
    <mergeCell ref="AO7:AO9"/>
    <mergeCell ref="AP7:AP9"/>
    <mergeCell ref="AQ7:AQ9"/>
    <mergeCell ref="AR7:AR9"/>
    <mergeCell ref="AS7:AS9"/>
    <mergeCell ref="AT7:AT9"/>
    <mergeCell ref="AU7:AU9"/>
    <mergeCell ref="AQ10:AQ11"/>
    <mergeCell ref="AR10:AR11"/>
    <mergeCell ref="AS10:AS11"/>
    <mergeCell ref="AM10:AM11"/>
    <mergeCell ref="AN10:AN11"/>
    <mergeCell ref="AO10:AO11"/>
    <mergeCell ref="AC10:AC11"/>
    <mergeCell ref="AD10:AD11"/>
    <mergeCell ref="AJ10:AJ11"/>
    <mergeCell ref="AL10:AL11"/>
    <mergeCell ref="AK10:AK11"/>
    <mergeCell ref="AP10:AP11"/>
    <mergeCell ref="AI10:AI11"/>
    <mergeCell ref="AG10:AG11"/>
    <mergeCell ref="E7:E9"/>
    <mergeCell ref="F7:F9"/>
    <mergeCell ref="H7:H9"/>
    <mergeCell ref="T7:T9"/>
    <mergeCell ref="U7:U9"/>
    <mergeCell ref="V7:V9"/>
    <mergeCell ref="W7:W9"/>
    <mergeCell ref="X7:X9"/>
    <mergeCell ref="Y7:Y9"/>
    <mergeCell ref="E10:E11"/>
    <mergeCell ref="F10:F11"/>
    <mergeCell ref="H10:H11"/>
    <mergeCell ref="T10:T11"/>
    <mergeCell ref="U10:U11"/>
    <mergeCell ref="V10:V11"/>
    <mergeCell ref="AE10:AE11"/>
    <mergeCell ref="AF10:AF11"/>
    <mergeCell ref="AH10:AH11"/>
    <mergeCell ref="Y10:Y11"/>
    <mergeCell ref="Z10:Z11"/>
    <mergeCell ref="AA10:AA11"/>
    <mergeCell ref="AB10:AB11"/>
    <mergeCell ref="J10:J12"/>
    <mergeCell ref="K10:K12"/>
    <mergeCell ref="L10:L12"/>
    <mergeCell ref="M10:M12"/>
    <mergeCell ref="Q10:Q12"/>
    <mergeCell ref="R10:R12"/>
    <mergeCell ref="S10:S12"/>
    <mergeCell ref="W10:W11"/>
    <mergeCell ref="X10:X11"/>
    <mergeCell ref="N10:N12"/>
    <mergeCell ref="O10:O12"/>
    <mergeCell ref="AV18:AV22"/>
    <mergeCell ref="A29:G29"/>
    <mergeCell ref="H29:I29"/>
    <mergeCell ref="K29:M29"/>
    <mergeCell ref="S15:S16"/>
    <mergeCell ref="A18:A22"/>
    <mergeCell ref="B18:B22"/>
    <mergeCell ref="S18:S22"/>
    <mergeCell ref="AU18:AU22"/>
    <mergeCell ref="A15:A16"/>
    <mergeCell ref="B15:B16"/>
    <mergeCell ref="C15:C16"/>
    <mergeCell ref="D15:D16"/>
    <mergeCell ref="G15:G16"/>
    <mergeCell ref="J15:J16"/>
    <mergeCell ref="K15:K16"/>
    <mergeCell ref="L15:L16"/>
    <mergeCell ref="O18:O22"/>
    <mergeCell ref="P18:P22"/>
    <mergeCell ref="C18:C22"/>
    <mergeCell ref="D18:D22"/>
    <mergeCell ref="Q18:Q22"/>
    <mergeCell ref="G18:G22"/>
    <mergeCell ref="J18:J22"/>
    <mergeCell ref="K18:K22"/>
    <mergeCell ref="A1:B3"/>
    <mergeCell ref="C1:AT3"/>
    <mergeCell ref="R15:R16"/>
    <mergeCell ref="N7:N9"/>
    <mergeCell ref="O7:O9"/>
    <mergeCell ref="P7:P9"/>
    <mergeCell ref="Q7:Q9"/>
    <mergeCell ref="R7:R9"/>
    <mergeCell ref="R18:R22"/>
    <mergeCell ref="L18:L22"/>
    <mergeCell ref="M18:M22"/>
    <mergeCell ref="N18:N22"/>
    <mergeCell ref="M15:M16"/>
    <mergeCell ref="N15:N16"/>
    <mergeCell ref="L7:L9"/>
    <mergeCell ref="M7:M9"/>
    <mergeCell ref="I7:I9"/>
    <mergeCell ref="I13:I14"/>
    <mergeCell ref="O15:O16"/>
    <mergeCell ref="P15:P16"/>
    <mergeCell ref="Q15:Q16"/>
    <mergeCell ref="AN13:AN14"/>
    <mergeCell ref="AO13:AO14"/>
    <mergeCell ref="A31:A32"/>
    <mergeCell ref="B31:B32"/>
    <mergeCell ref="C31:G32"/>
    <mergeCell ref="H31:I31"/>
    <mergeCell ref="K31:M31"/>
    <mergeCell ref="H32:I32"/>
    <mergeCell ref="K32:M32"/>
    <mergeCell ref="C26:G26"/>
    <mergeCell ref="H26:I26"/>
    <mergeCell ref="J26:K26"/>
    <mergeCell ref="L26:M26"/>
    <mergeCell ref="C30:G30"/>
    <mergeCell ref="H30:I30"/>
    <mergeCell ref="K30:M30"/>
    <mergeCell ref="AP13:AP14"/>
    <mergeCell ref="AQ13:AQ14"/>
    <mergeCell ref="AR13:AR14"/>
    <mergeCell ref="Q13:Q14"/>
    <mergeCell ref="R13:R14"/>
    <mergeCell ref="S13:S14"/>
    <mergeCell ref="A7:A9"/>
    <mergeCell ref="B7:B9"/>
    <mergeCell ref="C7:C9"/>
    <mergeCell ref="D7:D9"/>
    <mergeCell ref="G7:G9"/>
    <mergeCell ref="J7:J9"/>
    <mergeCell ref="K7:K9"/>
    <mergeCell ref="O13:O14"/>
    <mergeCell ref="P13:P14"/>
    <mergeCell ref="N13:N14"/>
    <mergeCell ref="A13:A14"/>
    <mergeCell ref="B13:B14"/>
    <mergeCell ref="C13:C14"/>
    <mergeCell ref="D13:D14"/>
    <mergeCell ref="G13:G14"/>
    <mergeCell ref="J13:J14"/>
    <mergeCell ref="K13:K14"/>
    <mergeCell ref="L13:L14"/>
    <mergeCell ref="M13:M14"/>
    <mergeCell ref="H13:H14"/>
    <mergeCell ref="A10:A12"/>
    <mergeCell ref="B10:B12"/>
    <mergeCell ref="C10:C12"/>
    <mergeCell ref="D10:D12"/>
    <mergeCell ref="AC5:AC6"/>
    <mergeCell ref="K5:K6"/>
    <mergeCell ref="L5:L6"/>
    <mergeCell ref="M5:M6"/>
    <mergeCell ref="N5:N6"/>
    <mergeCell ref="O5:O6"/>
    <mergeCell ref="P5:P6"/>
    <mergeCell ref="S7:S9"/>
    <mergeCell ref="C5:C6"/>
    <mergeCell ref="D5:D6"/>
    <mergeCell ref="G5:G6"/>
    <mergeCell ref="H5:H6"/>
    <mergeCell ref="I5:I6"/>
    <mergeCell ref="J5:J6"/>
    <mergeCell ref="S5:S6"/>
    <mergeCell ref="T5:T6"/>
    <mergeCell ref="G10:G12"/>
    <mergeCell ref="I10:I12"/>
    <mergeCell ref="AO5:AO6"/>
    <mergeCell ref="AH7:AH9"/>
    <mergeCell ref="AI7:AI9"/>
    <mergeCell ref="AJ7:AJ9"/>
    <mergeCell ref="AK7:AK9"/>
    <mergeCell ref="AL7:AL9"/>
    <mergeCell ref="AM7:AM9"/>
    <mergeCell ref="AN7:AN9"/>
    <mergeCell ref="Z7:Z9"/>
    <mergeCell ref="AA7:AA9"/>
    <mergeCell ref="AB7:AB9"/>
    <mergeCell ref="AC7:AC9"/>
    <mergeCell ref="AD7:AD9"/>
    <mergeCell ref="AE7:AE9"/>
    <mergeCell ref="AF7:AF9"/>
    <mergeCell ref="AG7:AG9"/>
    <mergeCell ref="V5:AB5"/>
    <mergeCell ref="A4:L4"/>
    <mergeCell ref="M4:S4"/>
    <mergeCell ref="T4:AG4"/>
    <mergeCell ref="AH4:AN4"/>
    <mergeCell ref="AO4:AU4"/>
    <mergeCell ref="AR5:AR6"/>
    <mergeCell ref="AT5:AT6"/>
    <mergeCell ref="AD5:AD6"/>
    <mergeCell ref="AE5:AG5"/>
    <mergeCell ref="AH5:AH6"/>
    <mergeCell ref="AI5:AI6"/>
    <mergeCell ref="AJ5:AJ6"/>
    <mergeCell ref="AK5:AK6"/>
    <mergeCell ref="Q5:Q6"/>
    <mergeCell ref="R5:R6"/>
    <mergeCell ref="E5:F5"/>
    <mergeCell ref="AM5:AM6"/>
    <mergeCell ref="AP5:AP6"/>
    <mergeCell ref="AS5:AS6"/>
    <mergeCell ref="A5:A6"/>
    <mergeCell ref="B5:B6"/>
    <mergeCell ref="AU5:AU6"/>
    <mergeCell ref="AL5:AL6"/>
    <mergeCell ref="AN5:AN6"/>
    <mergeCell ref="AW7:AW9"/>
    <mergeCell ref="AW13:AW14"/>
    <mergeCell ref="AW5:AW6"/>
    <mergeCell ref="AW15:AW16"/>
    <mergeCell ref="AV7:AV9"/>
    <mergeCell ref="AQ5:AQ6"/>
    <mergeCell ref="AV4:AV6"/>
    <mergeCell ref="AV13:AV14"/>
    <mergeCell ref="AV15:AV16"/>
    <mergeCell ref="AV10:AV12"/>
    <mergeCell ref="AW10:AW12"/>
  </mergeCells>
  <pageMargins left="0.23622047244094491" right="0.23622047244094491" top="0.74803149606299213" bottom="0.74803149606299213" header="0.31496062992125984" footer="0.31496062992125984"/>
  <pageSetup paperSize="5" scale="5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ellIs" priority="186" operator="equal" id="{A9313406-F1EB-4AE9-B26E-B6EB642C238B}">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87" operator="equal" id="{939EE310-636E-47DE-AA54-7B7D1971C37A}">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88" operator="equal" id="{DDBC4FA8-0CB6-4181-84CE-E24CE13A20DE}">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89" operator="equal" id="{1B50D077-9C23-4EF7-B1B9-3D41F6A43BCD}">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90" operator="equal" id="{155F0681-3226-498C-8D6C-7D3114342750}">
            <xm:f>datos!$AE$3</xm:f>
            <x14:dxf>
              <fill>
                <patternFill>
                  <bgColor rgb="FF92D050"/>
                </patternFill>
              </fill>
              <border>
                <left style="thin">
                  <color auto="1"/>
                </left>
                <right style="thin">
                  <color auto="1"/>
                </right>
                <top style="thin">
                  <color auto="1"/>
                </top>
                <bottom style="thin">
                  <color auto="1"/>
                </bottom>
                <vertical/>
                <horizontal/>
              </border>
            </x14:dxf>
          </x14:cfRule>
          <xm:sqref>N7</xm:sqref>
        </x14:conditionalFormatting>
        <x14:conditionalFormatting xmlns:xm="http://schemas.microsoft.com/office/excel/2006/main">
          <x14:cfRule type="cellIs" priority="182" operator="equal" id="{37945334-DE07-4500-8D3E-3EA0EFA63F6A}">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83" operator="equal" id="{337E1603-5925-4EBF-8C6B-59016BB3A992}">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84" operator="equal" id="{0BCA9E89-2348-4089-A5D4-E731EE76785C}">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85" operator="equal" id="{1DD68495-72BD-4355-91F0-A08BAB0AEBE9}">
            <xm:f>datos!$Y$3</xm:f>
            <x14:dxf>
              <fill>
                <patternFill>
                  <bgColor rgb="FFFF0000"/>
                </patternFill>
              </fill>
              <border>
                <left style="thin">
                  <color auto="1"/>
                </left>
                <right style="thin">
                  <color auto="1"/>
                </right>
                <top style="thin">
                  <color auto="1"/>
                </top>
                <bottom style="thin">
                  <color auto="1"/>
                </bottom>
                <vertical/>
                <horizontal/>
              </border>
            </x14:dxf>
          </x14:cfRule>
          <xm:sqref>S7</xm:sqref>
        </x14:conditionalFormatting>
        <x14:conditionalFormatting xmlns:xm="http://schemas.microsoft.com/office/excel/2006/main">
          <x14:cfRule type="cellIs" priority="177" operator="equal" id="{49F9B9E0-698A-4785-8AF3-7C2EF1233712}">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78" operator="equal" id="{310C18FA-3557-4B66-A84C-B0EBD16470D7}">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79" operator="equal" id="{AE214FCC-E9BE-46DB-B3FC-0D060E651B12}">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80" operator="equal" id="{9C726FA5-FB8E-4B23-867F-653D94BC336F}">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81" operator="equal" id="{415B1689-5DCD-4F81-A4B7-F25E9BED88C7}">
            <xm:f>datos!$AE$3</xm:f>
            <x14:dxf>
              <fill>
                <patternFill>
                  <bgColor rgb="FF92D050"/>
                </patternFill>
              </fill>
              <border>
                <left style="thin">
                  <color auto="1"/>
                </left>
                <right style="thin">
                  <color auto="1"/>
                </right>
                <top style="thin">
                  <color auto="1"/>
                </top>
                <bottom style="thin">
                  <color auto="1"/>
                </bottom>
                <vertical/>
                <horizontal/>
              </border>
            </x14:dxf>
          </x14:cfRule>
          <xm:sqref>AH7</xm:sqref>
        </x14:conditionalFormatting>
        <x14:conditionalFormatting xmlns:xm="http://schemas.microsoft.com/office/excel/2006/main">
          <x14:cfRule type="cellIs" priority="168" operator="equal" id="{53C3CBFF-041E-4C7E-9522-A4D5607BA748}">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69" operator="equal" id="{029DECC0-DFA9-4B3E-A884-27A954C36367}">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70" operator="equal" id="{5177B670-8018-4492-8940-807F217C1C8C}">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71" operator="equal" id="{7AE1D4E5-3933-4E36-8777-5F3CF6F9A98B}">
            <xm:f>datos!$Y$3</xm:f>
            <x14:dxf>
              <fill>
                <patternFill>
                  <bgColor rgb="FFFF0000"/>
                </patternFill>
              </fill>
              <border>
                <left style="thin">
                  <color auto="1"/>
                </left>
                <right style="thin">
                  <color auto="1"/>
                </right>
                <top style="thin">
                  <color auto="1"/>
                </top>
                <bottom style="thin">
                  <color auto="1"/>
                </bottom>
                <vertical/>
                <horizontal/>
              </border>
            </x14:dxf>
          </x14:cfRule>
          <xm:sqref>AL7</xm:sqref>
        </x14:conditionalFormatting>
        <x14:conditionalFormatting xmlns:xm="http://schemas.microsoft.com/office/excel/2006/main">
          <x14:cfRule type="cellIs" priority="191" operator="equal" id="{A18F3803-D99D-4186-8F59-2434C531A899}">
            <xm:f>datos!$AC$11</xm:f>
            <x14:dxf>
              <fill>
                <patternFill>
                  <bgColor rgb="FF92D050"/>
                </patternFill>
              </fill>
              <border>
                <left style="thin">
                  <color auto="1"/>
                </left>
                <right style="thin">
                  <color auto="1"/>
                </right>
                <top style="thin">
                  <color auto="1"/>
                </top>
                <bottom style="thin">
                  <color auto="1"/>
                </bottom>
                <vertical/>
                <horizontal/>
              </border>
            </x14:dxf>
          </x14:cfRule>
          <x14:cfRule type="cellIs" priority="192" operator="equal" id="{9E6659A2-4B64-4ABF-AC16-25FF07A619B1}">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193" operator="equal" id="{0AE8C788-D375-4197-8362-4A92DAB358BA}">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194" operator="equal" id="{82447B1E-5858-47EE-A7E8-FB0CED7DBE98}">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195" operator="equal" id="{1016EFFC-1EB1-40EA-AFDE-64CEC1B0FF93}">
            <xm:f>datos!$AC$15</xm:f>
            <x14:dxf>
              <fill>
                <patternFill>
                  <bgColor rgb="FFFF0000"/>
                </patternFill>
              </fill>
            </x14:dxf>
          </x14:cfRule>
          <xm:sqref>Q7</xm:sqref>
        </x14:conditionalFormatting>
        <x14:conditionalFormatting xmlns:xm="http://schemas.microsoft.com/office/excel/2006/main">
          <x14:cfRule type="cellIs" priority="196" operator="equal" id="{7D231615-10C1-425C-89B4-4FD8D0D3A762}">
            <xm:f>datos!$AC$15</xm:f>
            <x14:dxf>
              <fill>
                <patternFill>
                  <bgColor rgb="FFFF0000"/>
                </patternFill>
              </fill>
              <border>
                <left style="thin">
                  <color auto="1"/>
                </left>
                <right style="thin">
                  <color auto="1"/>
                </right>
                <top style="thin">
                  <color auto="1"/>
                </top>
                <bottom style="thin">
                  <color auto="1"/>
                </bottom>
                <vertical/>
                <horizontal/>
              </border>
            </x14:dxf>
          </x14:cfRule>
          <x14:cfRule type="cellIs" priority="197" operator="equal" id="{3ED86922-8813-4663-BC8C-7B16E8350934}">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198" operator="equal" id="{76BF2889-02F5-45ED-A877-27682321FA9D}">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199" operator="equal" id="{4201C569-F50C-4D09-AFA3-074C9AE9F2E2}">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200" operator="equal" id="{77433394-7CF2-40C6-9292-FF21B5B61F09}">
            <xm:f>datos!$AC$11</xm:f>
            <x14:dxf>
              <fill>
                <patternFill>
                  <bgColor rgb="FF92D050"/>
                </patternFill>
              </fill>
              <border>
                <left style="thin">
                  <color auto="1"/>
                </left>
                <right style="thin">
                  <color auto="1"/>
                </right>
                <top style="thin">
                  <color auto="1"/>
                </top>
                <bottom style="thin">
                  <color auto="1"/>
                </bottom>
                <vertical/>
                <horizontal/>
              </border>
            </x14:dxf>
          </x14:cfRule>
          <xm:sqref>AJ17 AJ7</xm:sqref>
        </x14:conditionalFormatting>
        <x14:conditionalFormatting xmlns:xm="http://schemas.microsoft.com/office/excel/2006/main">
          <x14:cfRule type="cellIs" priority="110" operator="equal" id="{88E80893-E74F-4A91-9A32-9B0C863E73E3}">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11" operator="equal" id="{266F6074-A245-4AF4-B839-91114721523B}">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12" operator="equal" id="{BB956A3A-A75E-4220-864A-F31A864BD0D3}">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13" operator="equal" id="{EC922764-5307-4D2A-9127-C2E9D861E80B}">
            <xm:f>datos!$Y$3</xm:f>
            <x14:dxf>
              <fill>
                <patternFill>
                  <bgColor rgb="FFFF0000"/>
                </patternFill>
              </fill>
              <border>
                <left style="thin">
                  <color auto="1"/>
                </left>
                <right style="thin">
                  <color auto="1"/>
                </right>
                <top style="thin">
                  <color auto="1"/>
                </top>
                <bottom style="thin">
                  <color auto="1"/>
                </bottom>
                <vertical/>
                <horizontal/>
              </border>
            </x14:dxf>
          </x14:cfRule>
          <xm:sqref>S15</xm:sqref>
        </x14:conditionalFormatting>
        <x14:conditionalFormatting xmlns:xm="http://schemas.microsoft.com/office/excel/2006/main">
          <x14:cfRule type="cellIs" priority="105" operator="equal" id="{98B4A75E-20AA-4A8E-968A-6343D6DD6F08}">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06" operator="equal" id="{D6C2A24F-D272-4A11-BEC6-9FDE7B381F33}">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07" operator="equal" id="{183518FB-AB72-436A-9487-3C4EBB2686BF}">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08" operator="equal" id="{5B791BC7-96D4-48C0-B26A-4A10F248DAEE}">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09" operator="equal" id="{81D4EF59-09DB-4267-8D68-86F853E82B84}">
            <xm:f>datos!$AE$3</xm:f>
            <x14:dxf>
              <fill>
                <patternFill>
                  <bgColor rgb="FF92D050"/>
                </patternFill>
              </fill>
              <border>
                <left style="thin">
                  <color auto="1"/>
                </left>
                <right style="thin">
                  <color auto="1"/>
                </right>
                <top style="thin">
                  <color auto="1"/>
                </top>
                <bottom style="thin">
                  <color auto="1"/>
                </bottom>
                <vertical/>
                <horizontal/>
              </border>
            </x14:dxf>
          </x14:cfRule>
          <xm:sqref>AH15</xm:sqref>
        </x14:conditionalFormatting>
        <x14:conditionalFormatting xmlns:xm="http://schemas.microsoft.com/office/excel/2006/main">
          <x14:cfRule type="cellIs" priority="100" operator="equal" id="{819A927D-8FDC-4DCB-882B-CA387C89DA6A}">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01" operator="equal" id="{8488D067-263F-4BD2-B4C8-B375BC21A2DF}">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02" operator="equal" id="{40B025FF-875C-40D2-A6EB-912A3E77768E}">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03" operator="equal" id="{56F38694-1597-495B-9358-DEA222AF5B89}">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04" operator="equal" id="{78D29F1D-F981-4055-B214-5E81A334C2D7}">
            <xm:f>datos!$AE$3</xm:f>
            <x14:dxf>
              <fill>
                <patternFill>
                  <bgColor rgb="FF92D050"/>
                </patternFill>
              </fill>
              <border>
                <left style="thin">
                  <color auto="1"/>
                </left>
                <right style="thin">
                  <color auto="1"/>
                </right>
                <top style="thin">
                  <color auto="1"/>
                </top>
                <bottom style="thin">
                  <color auto="1"/>
                </bottom>
                <vertical/>
                <horizontal/>
              </border>
            </x14:dxf>
          </x14:cfRule>
          <xm:sqref>AH16</xm:sqref>
        </x14:conditionalFormatting>
        <x14:conditionalFormatting xmlns:xm="http://schemas.microsoft.com/office/excel/2006/main">
          <x14:cfRule type="cellIs" priority="96" operator="equal" id="{629C0A38-3B38-4DFC-89BE-702112F159E2}">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97" operator="equal" id="{5B7241C6-1AEE-4BFD-87A4-2D510C408EF8}">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98" operator="equal" id="{2F00F402-D862-4776-97AA-289A80CA613C}">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99" operator="equal" id="{32D66AD7-0DE2-44D8-9EAB-E66C0AD7D2AA}">
            <xm:f>datos!$Y$3</xm:f>
            <x14:dxf>
              <fill>
                <patternFill>
                  <bgColor rgb="FFFF0000"/>
                </patternFill>
              </fill>
              <border>
                <left style="thin">
                  <color auto="1"/>
                </left>
                <right style="thin">
                  <color auto="1"/>
                </right>
                <top style="thin">
                  <color auto="1"/>
                </top>
                <bottom style="thin">
                  <color auto="1"/>
                </bottom>
                <vertical/>
                <horizontal/>
              </border>
            </x14:dxf>
          </x14:cfRule>
          <xm:sqref>AL15</xm:sqref>
        </x14:conditionalFormatting>
        <x14:conditionalFormatting xmlns:xm="http://schemas.microsoft.com/office/excel/2006/main">
          <x14:cfRule type="cellIs" priority="92" operator="equal" id="{32F57B51-FC48-4B5E-9421-8D58EF428802}">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93" operator="equal" id="{75537FAD-7D0D-4ECA-ABA9-F6E01903A1E3}">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94" operator="equal" id="{67E8F617-21F6-4582-9345-E51EEAE2EF46}">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95" operator="equal" id="{B70F126A-C0D7-46AA-9DA1-866B0686183F}">
            <xm:f>datos!$Y$3</xm:f>
            <x14:dxf>
              <fill>
                <patternFill>
                  <bgColor rgb="FFFF0000"/>
                </patternFill>
              </fill>
              <border>
                <left style="thin">
                  <color auto="1"/>
                </left>
                <right style="thin">
                  <color auto="1"/>
                </right>
                <top style="thin">
                  <color auto="1"/>
                </top>
                <bottom style="thin">
                  <color auto="1"/>
                </bottom>
                <vertical/>
                <horizontal/>
              </border>
            </x14:dxf>
          </x14:cfRule>
          <xm:sqref>AL16</xm:sqref>
        </x14:conditionalFormatting>
        <x14:conditionalFormatting xmlns:xm="http://schemas.microsoft.com/office/excel/2006/main">
          <x14:cfRule type="cellIs" priority="114" operator="equal" id="{170D2DFF-0680-4076-BAD8-E320EA256917}">
            <xm:f>datos!$AC$15</xm:f>
            <x14:dxf>
              <fill>
                <patternFill>
                  <bgColor rgb="FFFF0000"/>
                </patternFill>
              </fill>
              <border>
                <left style="thin">
                  <color auto="1"/>
                </left>
                <right style="thin">
                  <color auto="1"/>
                </right>
                <top style="thin">
                  <color auto="1"/>
                </top>
                <bottom style="thin">
                  <color auto="1"/>
                </bottom>
                <vertical/>
                <horizontal/>
              </border>
            </x14:dxf>
          </x14:cfRule>
          <x14:cfRule type="cellIs" priority="115" operator="equal" id="{1EEC966F-CA10-40AD-94F5-05ED580C7BF9}">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116" operator="equal" id="{C9B60083-5F6F-41CA-8D61-FA88F1CF1D24}">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117" operator="equal" id="{A57C39A3-A5F4-41A1-ADED-404E7EE4850F}">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118" operator="equal" id="{300C7397-9E1D-4277-9D6A-B8B7B3952FBB}">
            <xm:f>datos!$AC$11</xm:f>
            <x14:dxf>
              <fill>
                <patternFill>
                  <bgColor rgb="FF92D050"/>
                </patternFill>
              </fill>
              <border>
                <left style="thin">
                  <color auto="1"/>
                </left>
                <right style="thin">
                  <color auto="1"/>
                </right>
                <top style="thin">
                  <color auto="1"/>
                </top>
                <bottom style="thin">
                  <color auto="1"/>
                </bottom>
                <vertical/>
                <horizontal/>
              </border>
            </x14:dxf>
          </x14:cfRule>
          <xm:sqref>AJ15:AJ16</xm:sqref>
        </x14:conditionalFormatting>
        <x14:conditionalFormatting xmlns:xm="http://schemas.microsoft.com/office/excel/2006/main">
          <x14:cfRule type="cellIs" priority="88" operator="equal" id="{3A8B85B0-5636-43EB-B722-4EE4054682C0}">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89" operator="equal" id="{E031B355-8218-4FE1-8A61-797862020860}">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90" operator="equal" id="{2DD00B9B-E18C-40F9-8365-08CDF533216A}">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91" operator="equal" id="{53452EEB-DFE5-44CF-8D14-0D12474B7E9C}">
            <xm:f>datos!$Y$3</xm:f>
            <x14:dxf>
              <fill>
                <patternFill>
                  <bgColor rgb="FFFF0000"/>
                </patternFill>
              </fill>
              <border>
                <left style="thin">
                  <color auto="1"/>
                </left>
                <right style="thin">
                  <color auto="1"/>
                </right>
                <top style="thin">
                  <color auto="1"/>
                </top>
                <bottom style="thin">
                  <color auto="1"/>
                </bottom>
                <vertical/>
                <horizontal/>
              </border>
            </x14:dxf>
          </x14:cfRule>
          <xm:sqref>S17</xm:sqref>
        </x14:conditionalFormatting>
        <x14:conditionalFormatting xmlns:xm="http://schemas.microsoft.com/office/excel/2006/main">
          <x14:cfRule type="cellIs" priority="83" operator="equal" id="{87F53E54-7771-48C0-884D-E178D844ABFD}">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84" operator="equal" id="{1E734FEA-72C3-4658-B5DE-B448167B6BD1}">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85" operator="equal" id="{C9C4B75E-3E28-4AD9-B516-88200015D138}">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86" operator="equal" id="{A36BB8EE-DCAA-43D4-A96E-8B1C6C5582BE}">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87" operator="equal" id="{2D47FA5A-74A5-40FB-8FF9-C07F1195ADC6}">
            <xm:f>datos!$AE$3</xm:f>
            <x14:dxf>
              <fill>
                <patternFill>
                  <bgColor rgb="FF92D050"/>
                </patternFill>
              </fill>
              <border>
                <left style="thin">
                  <color auto="1"/>
                </left>
                <right style="thin">
                  <color auto="1"/>
                </right>
                <top style="thin">
                  <color auto="1"/>
                </top>
                <bottom style="thin">
                  <color auto="1"/>
                </bottom>
                <vertical/>
                <horizontal/>
              </border>
            </x14:dxf>
          </x14:cfRule>
          <xm:sqref>AH17</xm:sqref>
        </x14:conditionalFormatting>
        <x14:conditionalFormatting xmlns:xm="http://schemas.microsoft.com/office/excel/2006/main">
          <x14:cfRule type="cellIs" priority="79" operator="equal" id="{18EF08DD-5E42-401F-BDDD-783DE38865FF}">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80" operator="equal" id="{082B6259-B2AF-4BDB-9D78-07DBF7E1A94E}">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81" operator="equal" id="{EE321F48-F33E-4755-95E3-05E34F9D4F8F}">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82" operator="equal" id="{8D93155B-27A3-4639-9255-2C587E0AD161}">
            <xm:f>datos!$Y$3</xm:f>
            <x14:dxf>
              <fill>
                <patternFill>
                  <bgColor rgb="FFFF0000"/>
                </patternFill>
              </fill>
              <border>
                <left style="thin">
                  <color auto="1"/>
                </left>
                <right style="thin">
                  <color auto="1"/>
                </right>
                <top style="thin">
                  <color auto="1"/>
                </top>
                <bottom style="thin">
                  <color auto="1"/>
                </bottom>
                <vertical/>
                <horizontal/>
              </border>
            </x14:dxf>
          </x14:cfRule>
          <xm:sqref>AL17</xm:sqref>
        </x14:conditionalFormatting>
        <x14:conditionalFormatting xmlns:xm="http://schemas.microsoft.com/office/excel/2006/main">
          <x14:cfRule type="cellIs" priority="70" operator="equal" id="{D8EBC58D-09F0-48BB-8747-30ED94E609FA}">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71" operator="equal" id="{B1D00E77-DC7D-4442-A81F-ED21743844C3}">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72" operator="equal" id="{864CD3CD-4A53-4C4B-9AB3-F732E6A58E33}">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73" operator="equal" id="{B1A70B4B-3EB4-4D46-9A84-EBA5B80D6E0E}">
            <xm:f>datos!$Y$3</xm:f>
            <x14:dxf>
              <fill>
                <patternFill>
                  <bgColor rgb="FFFF0000"/>
                </patternFill>
              </fill>
              <border>
                <left style="thin">
                  <color auto="1"/>
                </left>
                <right style="thin">
                  <color auto="1"/>
                </right>
                <top style="thin">
                  <color auto="1"/>
                </top>
                <bottom style="thin">
                  <color auto="1"/>
                </bottom>
                <vertical/>
                <horizontal/>
              </border>
            </x14:dxf>
          </x14:cfRule>
          <xm:sqref>S18</xm:sqref>
        </x14:conditionalFormatting>
        <x14:conditionalFormatting xmlns:xm="http://schemas.microsoft.com/office/excel/2006/main">
          <x14:cfRule type="cellIs" priority="65" operator="equal" id="{2CA10DE5-A89B-4F93-AC7A-1926343E12D3}">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66" operator="equal" id="{7EEC8289-0EA9-49D3-B027-623C7A743213}">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67" operator="equal" id="{C50FDA49-A8C1-4F67-B385-E25DB27A6028}">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68" operator="equal" id="{CB0283C5-90D5-457C-8961-38A229621BBD}">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69" operator="equal" id="{71552592-3D24-4162-8A08-0622006F77E8}">
            <xm:f>datos!$AE$3</xm:f>
            <x14:dxf>
              <fill>
                <patternFill>
                  <bgColor rgb="FF92D050"/>
                </patternFill>
              </fill>
              <border>
                <left style="thin">
                  <color auto="1"/>
                </left>
                <right style="thin">
                  <color auto="1"/>
                </right>
                <top style="thin">
                  <color auto="1"/>
                </top>
                <bottom style="thin">
                  <color auto="1"/>
                </bottom>
                <vertical/>
                <horizontal/>
              </border>
            </x14:dxf>
          </x14:cfRule>
          <xm:sqref>AH18</xm:sqref>
        </x14:conditionalFormatting>
        <x14:conditionalFormatting xmlns:xm="http://schemas.microsoft.com/office/excel/2006/main">
          <x14:cfRule type="cellIs" priority="60" operator="equal" id="{D0E37DDF-0E65-4349-B410-87CF22D6B2C9}">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61" operator="equal" id="{BD947B6F-61E2-4D48-8789-DA42DB52A8ED}">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62" operator="equal" id="{48C617B9-6019-4BA1-8174-2D0F123A120E}">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63" operator="equal" id="{451D1A49-9928-438E-8EBC-7CB77BD249CA}">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64" operator="equal" id="{D1833DEF-B6E8-47D4-96C3-37435E3E92F5}">
            <xm:f>datos!$AE$3</xm:f>
            <x14:dxf>
              <fill>
                <patternFill>
                  <bgColor rgb="FF92D050"/>
                </patternFill>
              </fill>
              <border>
                <left style="thin">
                  <color auto="1"/>
                </left>
                <right style="thin">
                  <color auto="1"/>
                </right>
                <top style="thin">
                  <color auto="1"/>
                </top>
                <bottom style="thin">
                  <color auto="1"/>
                </bottom>
                <vertical/>
                <horizontal/>
              </border>
            </x14:dxf>
          </x14:cfRule>
          <xm:sqref>AH19</xm:sqref>
        </x14:conditionalFormatting>
        <x14:conditionalFormatting xmlns:xm="http://schemas.microsoft.com/office/excel/2006/main">
          <x14:cfRule type="cellIs" priority="56" operator="equal" id="{4491A5FA-6024-432D-942E-9D6095DD2211}">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57" operator="equal" id="{976863A6-4058-4933-9523-91D4593D7873}">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58" operator="equal" id="{F4ADC09C-6575-4474-9CF2-4949FC007809}">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59" operator="equal" id="{AA6EC569-D2C0-461F-BD92-9FEC26AF312A}">
            <xm:f>datos!$Y$3</xm:f>
            <x14:dxf>
              <fill>
                <patternFill>
                  <bgColor rgb="FFFF0000"/>
                </patternFill>
              </fill>
              <border>
                <left style="thin">
                  <color auto="1"/>
                </left>
                <right style="thin">
                  <color auto="1"/>
                </right>
                <top style="thin">
                  <color auto="1"/>
                </top>
                <bottom style="thin">
                  <color auto="1"/>
                </bottom>
                <vertical/>
                <horizontal/>
              </border>
            </x14:dxf>
          </x14:cfRule>
          <xm:sqref>AL18</xm:sqref>
        </x14:conditionalFormatting>
        <x14:conditionalFormatting xmlns:xm="http://schemas.microsoft.com/office/excel/2006/main">
          <x14:cfRule type="cellIs" priority="52" operator="equal" id="{A9687B69-94BF-4B6A-9507-F6CCC1344114}">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53" operator="equal" id="{B7262F5F-A8C6-4DD2-85ED-390DF80D159B}">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54" operator="equal" id="{8FE0661F-2BF3-45FE-B364-4324E436C2AC}">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55" operator="equal" id="{937DD6F1-708E-4553-BC3D-09E52DE628C1}">
            <xm:f>datos!$Y$3</xm:f>
            <x14:dxf>
              <fill>
                <patternFill>
                  <bgColor rgb="FFFF0000"/>
                </patternFill>
              </fill>
              <border>
                <left style="thin">
                  <color auto="1"/>
                </left>
                <right style="thin">
                  <color auto="1"/>
                </right>
                <top style="thin">
                  <color auto="1"/>
                </top>
                <bottom style="thin">
                  <color auto="1"/>
                </bottom>
                <vertical/>
                <horizontal/>
              </border>
            </x14:dxf>
          </x14:cfRule>
          <xm:sqref>AL19</xm:sqref>
        </x14:conditionalFormatting>
        <x14:conditionalFormatting xmlns:xm="http://schemas.microsoft.com/office/excel/2006/main">
          <x14:cfRule type="cellIs" priority="47" operator="equal" id="{F63B1665-DEBF-48BE-9747-B091FBD5625E}">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48" operator="equal" id="{F97478BE-687A-440F-AB13-0C46C6E3E7EB}">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49" operator="equal" id="{5FD595F9-E97C-4647-8BF3-8361FAB0766F}">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50" operator="equal" id="{E2BE4427-56F4-4536-ACE5-A791C0E6AC24}">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51" operator="equal" id="{5F10EC24-3DBF-4B54-B698-76F88CD9B81D}">
            <xm:f>datos!$AE$3</xm:f>
            <x14:dxf>
              <fill>
                <patternFill>
                  <bgColor rgb="FF92D050"/>
                </patternFill>
              </fill>
              <border>
                <left style="thin">
                  <color auto="1"/>
                </left>
                <right style="thin">
                  <color auto="1"/>
                </right>
                <top style="thin">
                  <color auto="1"/>
                </top>
                <bottom style="thin">
                  <color auto="1"/>
                </bottom>
                <vertical/>
                <horizontal/>
              </border>
            </x14:dxf>
          </x14:cfRule>
          <xm:sqref>AH20:AH22</xm:sqref>
        </x14:conditionalFormatting>
        <x14:conditionalFormatting xmlns:xm="http://schemas.microsoft.com/office/excel/2006/main">
          <x14:cfRule type="cellIs" priority="43" operator="equal" id="{E1236046-F921-4B19-901E-A866CDE766BF}">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44" operator="equal" id="{85F665ED-9208-45EA-B2A3-34A2D739F3AC}">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45" operator="equal" id="{E831C22A-6CFB-45F5-85FD-B04DC8B658CE}">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46" operator="equal" id="{DB164858-F437-46FA-BA4D-830E8C88CE8D}">
            <xm:f>datos!$Y$3</xm:f>
            <x14:dxf>
              <fill>
                <patternFill>
                  <bgColor rgb="FFFF0000"/>
                </patternFill>
              </fill>
              <border>
                <left style="thin">
                  <color auto="1"/>
                </left>
                <right style="thin">
                  <color auto="1"/>
                </right>
                <top style="thin">
                  <color auto="1"/>
                </top>
                <bottom style="thin">
                  <color auto="1"/>
                </bottom>
                <vertical/>
                <horizontal/>
              </border>
            </x14:dxf>
          </x14:cfRule>
          <xm:sqref>AL20:AL22</xm:sqref>
        </x14:conditionalFormatting>
        <x14:conditionalFormatting xmlns:xm="http://schemas.microsoft.com/office/excel/2006/main">
          <x14:cfRule type="cellIs" priority="74" operator="equal" id="{CBE51B00-DE0B-4B14-B854-87F7C6733579}">
            <xm:f>datos!$AC$15</xm:f>
            <x14:dxf>
              <fill>
                <patternFill>
                  <bgColor rgb="FFFF0000"/>
                </patternFill>
              </fill>
              <border>
                <left style="thin">
                  <color auto="1"/>
                </left>
                <right style="thin">
                  <color auto="1"/>
                </right>
                <top style="thin">
                  <color auto="1"/>
                </top>
                <bottom style="thin">
                  <color auto="1"/>
                </bottom>
                <vertical/>
                <horizontal/>
              </border>
            </x14:dxf>
          </x14:cfRule>
          <x14:cfRule type="cellIs" priority="75" operator="equal" id="{FE7AD526-3C60-4EA4-9A92-F71C7AC2A444}">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76" operator="equal" id="{62AED47B-5D9F-4964-81C0-2A4078149525}">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77" operator="equal" id="{3CB4CAAF-B9B0-414E-8E2E-A1FF8BD9695F}">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78" operator="equal" id="{A1BE4FC3-786E-4BF6-9764-7062E95B631F}">
            <xm:f>datos!$AC$11</xm:f>
            <x14:dxf>
              <fill>
                <patternFill>
                  <bgColor rgb="FF92D050"/>
                </patternFill>
              </fill>
              <border>
                <left style="thin">
                  <color auto="1"/>
                </left>
                <right style="thin">
                  <color auto="1"/>
                </right>
                <top style="thin">
                  <color auto="1"/>
                </top>
                <bottom style="thin">
                  <color auto="1"/>
                </bottom>
                <vertical/>
                <horizontal/>
              </border>
            </x14:dxf>
          </x14:cfRule>
          <xm:sqref>AJ18:AJ22</xm:sqref>
        </x14:conditionalFormatting>
        <x14:conditionalFormatting xmlns:xm="http://schemas.microsoft.com/office/excel/2006/main">
          <x14:cfRule type="cellIs" priority="38" operator="equal" id="{703C006A-ABA1-4731-9031-79E3D85555E3}">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39" operator="equal" id="{F85C1DC0-4771-4C6F-A324-74CAE64BAA77}">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40" operator="equal" id="{B740692E-FE53-43D2-B687-A71F5F8DE684}">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41" operator="equal" id="{72657C84-C90D-427A-AF76-54982B023B65}">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42" operator="equal" id="{FD45C6F4-71D9-40D3-B247-BCA43B281701}">
            <xm:f>datos!$AE$3</xm:f>
            <x14:dxf>
              <fill>
                <patternFill>
                  <bgColor rgb="FF92D050"/>
                </patternFill>
              </fill>
              <border>
                <left style="thin">
                  <color auto="1"/>
                </left>
                <right style="thin">
                  <color auto="1"/>
                </right>
                <top style="thin">
                  <color auto="1"/>
                </top>
                <bottom style="thin">
                  <color auto="1"/>
                </bottom>
                <vertical/>
                <horizontal/>
              </border>
            </x14:dxf>
          </x14:cfRule>
          <xm:sqref>N15 N17:N18</xm:sqref>
        </x14:conditionalFormatting>
        <x14:conditionalFormatting xmlns:xm="http://schemas.microsoft.com/office/excel/2006/main">
          <x14:cfRule type="cellIs" priority="33" operator="equal" id="{3902A10D-091D-4180-9247-C2571C7B6C50}">
            <xm:f>datos!$AC$11</xm:f>
            <x14:dxf>
              <fill>
                <patternFill>
                  <bgColor rgb="FF92D050"/>
                </patternFill>
              </fill>
              <border>
                <left style="thin">
                  <color auto="1"/>
                </left>
                <right style="thin">
                  <color auto="1"/>
                </right>
                <top style="thin">
                  <color auto="1"/>
                </top>
                <bottom style="thin">
                  <color auto="1"/>
                </bottom>
                <vertical/>
                <horizontal/>
              </border>
            </x14:dxf>
          </x14:cfRule>
          <x14:cfRule type="cellIs" priority="34" operator="equal" id="{954DEFA9-73F0-43B5-928F-F3AC4D635A12}">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35" operator="equal" id="{703CF5F2-7297-479B-B10E-CF18C8E452FD}">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36" operator="equal" id="{43219158-7003-454D-B5E3-9E88556EC7AD}">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37" operator="equal" id="{7C083DE9-3C1A-4B01-8F1C-6D90A37112FF}">
            <xm:f>datos!$AC$15</xm:f>
            <x14:dxf>
              <fill>
                <patternFill>
                  <bgColor rgb="FFFF0000"/>
                </patternFill>
              </fill>
            </x14:dxf>
          </x14:cfRule>
          <xm:sqref>Q15 Q17:Q18</xm:sqref>
        </x14:conditionalFormatting>
        <x14:conditionalFormatting xmlns:xm="http://schemas.microsoft.com/office/excel/2006/main">
          <x14:cfRule type="cellIs" priority="18" operator="equal" id="{4956E5E5-C997-41D6-BBF0-5869D6D0B8B6}">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9" operator="equal" id="{EF8451E7-0894-45BA-A3F1-47B10D122731}">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20" operator="equal" id="{E8341B2C-ABA5-403F-B127-25D41A208BB0}">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21" operator="equal" id="{27781361-BB26-4467-8C4D-22808DF26F7C}">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22" operator="equal" id="{139FD917-5414-4E1A-9B7B-7C8F4D167D8B}">
            <xm:f>datos!$AE$3</xm:f>
            <x14:dxf>
              <fill>
                <patternFill>
                  <bgColor rgb="FF92D050"/>
                </patternFill>
              </fill>
              <border>
                <left style="thin">
                  <color auto="1"/>
                </left>
                <right style="thin">
                  <color auto="1"/>
                </right>
                <top style="thin">
                  <color auto="1"/>
                </top>
                <bottom style="thin">
                  <color auto="1"/>
                </bottom>
                <vertical/>
                <horizontal/>
              </border>
            </x14:dxf>
          </x14:cfRule>
          <xm:sqref>N10</xm:sqref>
        </x14:conditionalFormatting>
        <x14:conditionalFormatting xmlns:xm="http://schemas.microsoft.com/office/excel/2006/main">
          <x14:cfRule type="cellIs" priority="14" operator="equal" id="{1458E30F-9589-4040-9CDC-1AEC0916D100}">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5" operator="equal" id="{EAF9880E-EA7D-4DB3-90D3-EB9E466BB84B}">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6" operator="equal" id="{5966CC53-E6E4-4BEC-9E32-E60C8D1FDE7C}">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7" operator="equal" id="{F7778A01-86BA-4442-AE30-34825EB6999F}">
            <xm:f>datos!$Y$3</xm:f>
            <x14:dxf>
              <fill>
                <patternFill>
                  <bgColor rgb="FFFF0000"/>
                </patternFill>
              </fill>
              <border>
                <left style="thin">
                  <color auto="1"/>
                </left>
                <right style="thin">
                  <color auto="1"/>
                </right>
                <top style="thin">
                  <color auto="1"/>
                </top>
                <bottom style="thin">
                  <color auto="1"/>
                </bottom>
                <vertical/>
                <horizontal/>
              </border>
            </x14:dxf>
          </x14:cfRule>
          <xm:sqref>S10</xm:sqref>
        </x14:conditionalFormatting>
        <x14:conditionalFormatting xmlns:xm="http://schemas.microsoft.com/office/excel/2006/main">
          <x14:cfRule type="cellIs" priority="9" operator="equal" id="{14A41A2B-8AC9-48D7-996E-AF4EEBED4BFF}">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0" operator="equal" id="{7EB9114D-8694-47ED-818E-9BC302D4AEB0}">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1" operator="equal" id="{070EC3AE-546F-449E-8508-3364079B584E}">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2" operator="equal" id="{446EB5E7-4275-4133-A3FD-B4FC639C2AEF}">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3" operator="equal" id="{51E6CB91-0970-4349-AB03-263B89E9DFA2}">
            <xm:f>datos!$AE$3</xm:f>
            <x14:dxf>
              <fill>
                <patternFill>
                  <bgColor rgb="FF92D050"/>
                </patternFill>
              </fill>
              <border>
                <left style="thin">
                  <color auto="1"/>
                </left>
                <right style="thin">
                  <color auto="1"/>
                </right>
                <top style="thin">
                  <color auto="1"/>
                </top>
                <bottom style="thin">
                  <color auto="1"/>
                </bottom>
                <vertical/>
                <horizontal/>
              </border>
            </x14:dxf>
          </x14:cfRule>
          <xm:sqref>AH10 AH12</xm:sqref>
        </x14:conditionalFormatting>
        <x14:conditionalFormatting xmlns:xm="http://schemas.microsoft.com/office/excel/2006/main">
          <x14:cfRule type="cellIs" priority="5" operator="equal" id="{A20808CB-AE3C-482B-8E67-FEB43CC681B1}">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6" operator="equal" id="{80693722-53FC-4608-9F88-C29783217F43}">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7" operator="equal" id="{53A6E368-1813-4B09-A77C-F95B0AB8EB0D}">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8" operator="equal" id="{A4470CE3-02F8-45B2-A770-5C90B2A81E14}">
            <xm:f>datos!$Y$3</xm:f>
            <x14:dxf>
              <fill>
                <patternFill>
                  <bgColor rgb="FFFF0000"/>
                </patternFill>
              </fill>
              <border>
                <left style="thin">
                  <color auto="1"/>
                </left>
                <right style="thin">
                  <color auto="1"/>
                </right>
                <top style="thin">
                  <color auto="1"/>
                </top>
                <bottom style="thin">
                  <color auto="1"/>
                </bottom>
                <vertical/>
                <horizontal/>
              </border>
            </x14:dxf>
          </x14:cfRule>
          <xm:sqref>AL10</xm:sqref>
        </x14:conditionalFormatting>
        <x14:conditionalFormatting xmlns:xm="http://schemas.microsoft.com/office/excel/2006/main">
          <x14:cfRule type="cellIs" priority="1" operator="equal" id="{92D7F91E-A62F-4349-B815-62C258004586}">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2" operator="equal" id="{5B95DFFA-82C1-48EB-926B-26C93F83F31F}">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3" operator="equal" id="{252BC241-FC4F-49D4-B20B-F715F637B82B}">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4" operator="equal" id="{64FF78D2-9DF6-4988-A8B3-46025947502A}">
            <xm:f>datos!$Y$3</xm:f>
            <x14:dxf>
              <fill>
                <patternFill>
                  <bgColor rgb="FFFF0000"/>
                </patternFill>
              </fill>
              <border>
                <left style="thin">
                  <color auto="1"/>
                </left>
                <right style="thin">
                  <color auto="1"/>
                </right>
                <top style="thin">
                  <color auto="1"/>
                </top>
                <bottom style="thin">
                  <color auto="1"/>
                </bottom>
                <vertical/>
                <horizontal/>
              </border>
            </x14:dxf>
          </x14:cfRule>
          <xm:sqref>AL12</xm:sqref>
        </x14:conditionalFormatting>
        <x14:conditionalFormatting xmlns:xm="http://schemas.microsoft.com/office/excel/2006/main">
          <x14:cfRule type="cellIs" priority="23" operator="equal" id="{624D2768-7BF8-42F0-8F94-4270439B1409}">
            <xm:f>datos!$AC$11</xm:f>
            <x14:dxf>
              <fill>
                <patternFill>
                  <bgColor rgb="FF92D050"/>
                </patternFill>
              </fill>
              <border>
                <left style="thin">
                  <color auto="1"/>
                </left>
                <right style="thin">
                  <color auto="1"/>
                </right>
                <top style="thin">
                  <color auto="1"/>
                </top>
                <bottom style="thin">
                  <color auto="1"/>
                </bottom>
                <vertical/>
                <horizontal/>
              </border>
            </x14:dxf>
          </x14:cfRule>
          <x14:cfRule type="cellIs" priority="24" operator="equal" id="{81D003F7-574B-4ECB-BB6C-63D2E4B07CE9}">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25" operator="equal" id="{30883F87-96BD-4C6A-90C8-8535C2074AE3}">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26" operator="equal" id="{C184940E-6EBC-4109-AF4C-E331CA8E9E3C}">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27" operator="equal" id="{9E532BD4-FB1D-4231-8ACF-0EA3A106665B}">
            <xm:f>datos!$AC$15</xm:f>
            <x14:dxf>
              <fill>
                <patternFill>
                  <bgColor rgb="FFFF0000"/>
                </patternFill>
              </fill>
            </x14:dxf>
          </x14:cfRule>
          <xm:sqref>Q10</xm:sqref>
        </x14:conditionalFormatting>
        <x14:conditionalFormatting xmlns:xm="http://schemas.microsoft.com/office/excel/2006/main">
          <x14:cfRule type="cellIs" priority="28" operator="equal" id="{BDD1AD14-6C25-4FB1-8DD2-883031723D6E}">
            <xm:f>datos!$AC$15</xm:f>
            <x14:dxf>
              <fill>
                <patternFill>
                  <bgColor rgb="FFFF0000"/>
                </patternFill>
              </fill>
              <border>
                <left style="thin">
                  <color auto="1"/>
                </left>
                <right style="thin">
                  <color auto="1"/>
                </right>
                <top style="thin">
                  <color auto="1"/>
                </top>
                <bottom style="thin">
                  <color auto="1"/>
                </bottom>
                <vertical/>
                <horizontal/>
              </border>
            </x14:dxf>
          </x14:cfRule>
          <x14:cfRule type="cellIs" priority="29" operator="equal" id="{3C9BF7BE-6460-47C4-9681-BC0B3A61F2E0}">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30" operator="equal" id="{BF8D10C5-AC01-4574-8F3A-CED3BC23D8EF}">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31" operator="equal" id="{5441A68A-65DD-4C47-87D7-F53C3D51DA2E}">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32" operator="equal" id="{104DD358-FAEF-4D26-9AE7-518D80A06641}">
            <xm:f>datos!$AC$11</xm:f>
            <x14:dxf>
              <fill>
                <patternFill>
                  <bgColor rgb="FF92D050"/>
                </patternFill>
              </fill>
              <border>
                <left style="thin">
                  <color auto="1"/>
                </left>
                <right style="thin">
                  <color auto="1"/>
                </right>
                <top style="thin">
                  <color auto="1"/>
                </top>
                <bottom style="thin">
                  <color auto="1"/>
                </bottom>
                <vertical/>
                <horizontal/>
              </border>
            </x14:dxf>
          </x14:cfRule>
          <xm:sqref>AJ10 AJ12</xm:sqref>
        </x14:conditionalFormatting>
      </x14:conditionalFormattings>
    </ext>
    <ext xmlns:x14="http://schemas.microsoft.com/office/spreadsheetml/2009/9/main" uri="{CCE6A557-97BC-4b89-ADB6-D9C93CAAB3DF}">
      <x14:dataValidations xmlns:xm="http://schemas.microsoft.com/office/excel/2006/main" count="9">
        <x14:dataValidation type="list" allowBlank="1" showInputMessage="1" showErrorMessage="1" xr:uid="{77A7E6D9-639B-47B5-8BD0-24FE0FE56F31}">
          <x14:formula1>
            <xm:f>datos!$N$2:$N$5</xm:f>
          </x14:formula1>
          <xm:sqref>AM7 AM10 AM12 AM15:AM22</xm:sqref>
        </x14:dataValidation>
        <x14:dataValidation type="list" allowBlank="1" showInputMessage="1" showErrorMessage="1" xr:uid="{128CBF55-2643-46CA-A370-ABD12885F5A5}">
          <x14:formula1>
            <xm:f>datos!$J$2:$J$3</xm:f>
          </x14:formula1>
          <xm:sqref>AF7 AF10 AF12 AF15:AF22</xm:sqref>
        </x14:dataValidation>
        <x14:dataValidation type="list" allowBlank="1" showInputMessage="1" showErrorMessage="1" xr:uid="{98A0443D-96F1-472C-BB96-3EB84820216B}">
          <x14:formula1>
            <xm:f>datos!$I$2:$I$4</xm:f>
          </x14:formula1>
          <xm:sqref>AE7 AE10 AE12 AE15:AE22</xm:sqref>
        </x14:dataValidation>
        <x14:dataValidation type="list" allowBlank="1" showInputMessage="1" showErrorMessage="1" xr:uid="{23688A52-D0F5-43A8-AC0C-B8E043E21152}">
          <x14:formula1>
            <xm:f>datos!$F$3:$F$17</xm:f>
          </x14:formula1>
          <xm:sqref>P7:P12 P15:P22</xm:sqref>
        </x14:dataValidation>
        <x14:dataValidation type="list" allowBlank="1" showInputMessage="1" showErrorMessage="1" xr:uid="{499AD60C-587D-4C3B-A9A9-3F6B5D66FB06}">
          <x14:formula1>
            <xm:f>datos!$E$2:$E$8</xm:f>
          </x14:formula1>
          <xm:sqref>L7:L12 L15:L22</xm:sqref>
        </x14:dataValidation>
        <x14:dataValidation type="list" allowBlank="1" showInputMessage="1" showErrorMessage="1" xr:uid="{1B31B84E-0329-4266-A849-C0DA978527C6}">
          <x14:formula1>
            <xm:f>datos!$G$2:$G$4</xm:f>
          </x14:formula1>
          <xm:sqref>G7:G12 G15:G22</xm:sqref>
        </x14:dataValidation>
        <x14:dataValidation type="list" allowBlank="1" showInputMessage="1" showErrorMessage="1" xr:uid="{23FDAA2D-A5ED-4A23-8346-9EFC6BBAD188}">
          <x14:formula1>
            <xm:f>datos!$B$2:$B$17</xm:f>
          </x14:formula1>
          <xm:sqref>B7:B12 B15:B22</xm:sqref>
        </x14:dataValidation>
        <x14:dataValidation type="list" allowBlank="1" showInputMessage="1" showErrorMessage="1" xr:uid="{46701179-696A-42B6-B9F2-D8A5B5DB5453}">
          <x14:formula1>
            <xm:f>datos!$D$2:$D$12</xm:f>
          </x14:formula1>
          <xm:sqref>K7:K12 K15:K22</xm:sqref>
        </x14:dataValidation>
        <x14:dataValidation type="list" allowBlank="1" showInputMessage="1" showErrorMessage="1" xr:uid="{6167462F-EC50-4B8C-A576-2065D979C898}">
          <x14:formula1>
            <xm:f>datos!$A$2:$A$12</xm:f>
          </x14:formula1>
          <xm:sqref>C7:C12 C15:C22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A9ADDB-8562-4D1E-971A-152D10882A54}">
  <dimension ref="A1:AQ28"/>
  <sheetViews>
    <sheetView zoomScale="90" zoomScaleNormal="90" workbookViewId="0">
      <selection activeCell="K6" sqref="K6"/>
    </sheetView>
  </sheetViews>
  <sheetFormatPr baseColWidth="10" defaultColWidth="11.42578125" defaultRowHeight="15" x14ac:dyDescent="0.25"/>
  <cols>
    <col min="1" max="1" width="10.28515625" style="136" customWidth="1"/>
    <col min="2" max="2" width="15" style="136" customWidth="1"/>
    <col min="3" max="3" width="15.7109375" style="136" customWidth="1"/>
    <col min="4" max="4" width="19.140625" style="136" customWidth="1"/>
    <col min="5" max="5" width="32.5703125" style="136" customWidth="1"/>
    <col min="6" max="6" width="13.140625" style="136" customWidth="1"/>
    <col min="7" max="8" width="11.42578125" style="136"/>
    <col min="9" max="9" width="12.7109375" style="136" customWidth="1"/>
    <col min="10" max="10" width="17.42578125" style="136" customWidth="1"/>
    <col min="11" max="11" width="14.7109375" style="136" customWidth="1"/>
    <col min="12" max="12" width="12.28515625" style="136" customWidth="1"/>
    <col min="13" max="13" width="10.140625" style="136" customWidth="1"/>
    <col min="14" max="14" width="11.42578125" style="136"/>
    <col min="15" max="15" width="10.85546875" style="136" customWidth="1"/>
    <col min="16" max="19" width="11.42578125" style="136"/>
    <col min="20" max="21" width="13.28515625" style="136" customWidth="1"/>
    <col min="22" max="23" width="11.42578125" style="136"/>
    <col min="24" max="24" width="17.85546875" style="136" customWidth="1"/>
    <col min="25" max="25" width="11.42578125" style="136"/>
    <col min="26" max="27" width="15.5703125" style="136" customWidth="1"/>
    <col min="28" max="36" width="11.42578125" style="136"/>
    <col min="37" max="37" width="19" style="136" customWidth="1"/>
    <col min="38" max="38" width="14" style="136" bestFit="1" customWidth="1"/>
    <col min="39" max="39" width="16.140625" style="136" customWidth="1"/>
    <col min="40" max="40" width="14.42578125" style="136" customWidth="1"/>
    <col min="41" max="41" width="12.42578125" style="136" customWidth="1"/>
    <col min="42" max="43" width="15" style="136" customWidth="1"/>
    <col min="44" max="16384" width="11.42578125" style="136"/>
  </cols>
  <sheetData>
    <row r="1" spans="1:43" ht="36" customHeight="1" thickBot="1" x14ac:dyDescent="0.3">
      <c r="A1" s="467"/>
      <c r="B1" s="467"/>
      <c r="C1" s="468" t="s">
        <v>234</v>
      </c>
      <c r="D1" s="468"/>
      <c r="E1" s="468"/>
      <c r="F1" s="468"/>
      <c r="G1" s="468"/>
      <c r="H1" s="468"/>
      <c r="I1" s="468"/>
      <c r="J1" s="468"/>
      <c r="K1" s="468"/>
      <c r="L1" s="468"/>
      <c r="M1" s="468"/>
      <c r="N1" s="468"/>
      <c r="O1" s="468"/>
      <c r="P1" s="468"/>
      <c r="Q1" s="468"/>
      <c r="R1" s="468"/>
      <c r="S1" s="468"/>
      <c r="T1" s="468"/>
      <c r="U1" s="468"/>
      <c r="V1" s="468"/>
      <c r="W1" s="468"/>
      <c r="X1" s="468"/>
      <c r="Y1" s="468"/>
      <c r="Z1" s="469"/>
      <c r="AA1" s="470"/>
      <c r="AB1" s="470"/>
      <c r="AC1" s="470"/>
      <c r="AD1" s="470"/>
      <c r="AE1" s="470"/>
      <c r="AF1" s="470"/>
      <c r="AG1" s="470"/>
      <c r="AH1" s="470"/>
      <c r="AI1" s="470"/>
      <c r="AJ1" s="470"/>
      <c r="AK1" s="470"/>
      <c r="AL1" s="470"/>
      <c r="AM1" s="470"/>
      <c r="AN1" s="470"/>
      <c r="AO1" s="470"/>
      <c r="AP1" s="471"/>
      <c r="AQ1" s="112"/>
    </row>
    <row r="2" spans="1:43" s="162" customFormat="1" ht="16.5" customHeight="1" thickBot="1" x14ac:dyDescent="0.3">
      <c r="A2" s="472" t="s">
        <v>164</v>
      </c>
      <c r="B2" s="473"/>
      <c r="C2" s="473"/>
      <c r="D2" s="473"/>
      <c r="E2" s="473"/>
      <c r="F2" s="473"/>
      <c r="G2" s="473"/>
      <c r="H2" s="473"/>
      <c r="I2" s="473"/>
      <c r="J2" s="473"/>
      <c r="K2" s="474"/>
      <c r="L2" s="472" t="s">
        <v>165</v>
      </c>
      <c r="M2" s="473"/>
      <c r="N2" s="473"/>
      <c r="O2" s="473"/>
      <c r="P2" s="473"/>
      <c r="Q2" s="474"/>
      <c r="R2" s="475" t="s">
        <v>177</v>
      </c>
      <c r="S2" s="476"/>
      <c r="T2" s="476"/>
      <c r="U2" s="476"/>
      <c r="V2" s="476"/>
      <c r="W2" s="476"/>
      <c r="X2" s="476"/>
      <c r="Y2" s="476"/>
      <c r="Z2" s="476"/>
      <c r="AA2" s="476"/>
      <c r="AB2" s="476"/>
      <c r="AC2" s="476"/>
      <c r="AD2" s="476"/>
      <c r="AE2" s="477"/>
      <c r="AF2" s="478" t="s">
        <v>178</v>
      </c>
      <c r="AG2" s="473"/>
      <c r="AH2" s="473"/>
      <c r="AI2" s="473"/>
      <c r="AJ2" s="473"/>
      <c r="AK2" s="474"/>
      <c r="AL2" s="472" t="s">
        <v>167</v>
      </c>
      <c r="AM2" s="473"/>
      <c r="AN2" s="473"/>
      <c r="AO2" s="473"/>
      <c r="AP2" s="474"/>
      <c r="AQ2" s="441" t="s">
        <v>182</v>
      </c>
    </row>
    <row r="3" spans="1:43" ht="16.5" customHeight="1" x14ac:dyDescent="0.25">
      <c r="A3" s="443" t="s">
        <v>99</v>
      </c>
      <c r="B3" s="445" t="s">
        <v>180</v>
      </c>
      <c r="C3" s="445" t="s">
        <v>181</v>
      </c>
      <c r="D3" s="447" t="s">
        <v>102</v>
      </c>
      <c r="E3" s="445" t="s">
        <v>271</v>
      </c>
      <c r="F3" s="445" t="s">
        <v>232</v>
      </c>
      <c r="G3" s="445" t="s">
        <v>215</v>
      </c>
      <c r="H3" s="445" t="s">
        <v>231</v>
      </c>
      <c r="I3" s="445" t="s">
        <v>194</v>
      </c>
      <c r="J3" s="481" t="s">
        <v>228</v>
      </c>
      <c r="K3" s="449" t="s">
        <v>196</v>
      </c>
      <c r="L3" s="455" t="s">
        <v>113</v>
      </c>
      <c r="M3" s="453" t="s">
        <v>114</v>
      </c>
      <c r="N3" s="453" t="s">
        <v>115</v>
      </c>
      <c r="O3" s="453" t="s">
        <v>143</v>
      </c>
      <c r="P3" s="453" t="s">
        <v>161</v>
      </c>
      <c r="Q3" s="479" t="s">
        <v>130</v>
      </c>
      <c r="R3" s="443" t="s">
        <v>103</v>
      </c>
      <c r="S3" s="134"/>
      <c r="T3" s="445" t="s">
        <v>128</v>
      </c>
      <c r="U3" s="445"/>
      <c r="V3" s="445"/>
      <c r="W3" s="445"/>
      <c r="X3" s="445"/>
      <c r="Y3" s="445"/>
      <c r="Z3" s="445"/>
      <c r="AA3" s="445" t="s">
        <v>187</v>
      </c>
      <c r="AB3" s="447" t="s">
        <v>188</v>
      </c>
      <c r="AC3" s="445" t="s">
        <v>3</v>
      </c>
      <c r="AD3" s="445"/>
      <c r="AE3" s="449"/>
      <c r="AF3" s="451" t="s">
        <v>104</v>
      </c>
      <c r="AG3" s="453" t="s">
        <v>105</v>
      </c>
      <c r="AH3" s="453" t="s">
        <v>106</v>
      </c>
      <c r="AI3" s="447" t="s">
        <v>107</v>
      </c>
      <c r="AJ3" s="453" t="s">
        <v>108</v>
      </c>
      <c r="AK3" s="465" t="s">
        <v>179</v>
      </c>
      <c r="AL3" s="455" t="s">
        <v>110</v>
      </c>
      <c r="AM3" s="445" t="s">
        <v>132</v>
      </c>
      <c r="AN3" s="445" t="s">
        <v>133</v>
      </c>
      <c r="AO3" s="445" t="s">
        <v>134</v>
      </c>
      <c r="AP3" s="449" t="s">
        <v>163</v>
      </c>
      <c r="AQ3" s="442"/>
    </row>
    <row r="4" spans="1:43" ht="84" customHeight="1" thickBot="1" x14ac:dyDescent="0.3">
      <c r="A4" s="444"/>
      <c r="B4" s="446"/>
      <c r="C4" s="446"/>
      <c r="D4" s="448"/>
      <c r="E4" s="446"/>
      <c r="F4" s="446"/>
      <c r="G4" s="446"/>
      <c r="H4" s="446"/>
      <c r="I4" s="446"/>
      <c r="J4" s="482"/>
      <c r="K4" s="450"/>
      <c r="L4" s="456"/>
      <c r="M4" s="454"/>
      <c r="N4" s="454"/>
      <c r="O4" s="454"/>
      <c r="P4" s="454"/>
      <c r="Q4" s="480"/>
      <c r="R4" s="444"/>
      <c r="S4" s="148" t="s">
        <v>144</v>
      </c>
      <c r="T4" s="148" t="s">
        <v>142</v>
      </c>
      <c r="U4" s="148" t="s">
        <v>136</v>
      </c>
      <c r="V4" s="148" t="s">
        <v>141</v>
      </c>
      <c r="W4" s="148" t="s">
        <v>139</v>
      </c>
      <c r="X4" s="132" t="s">
        <v>140</v>
      </c>
      <c r="Y4" s="148" t="s">
        <v>137</v>
      </c>
      <c r="Z4" s="132" t="s">
        <v>138</v>
      </c>
      <c r="AA4" s="446"/>
      <c r="AB4" s="448"/>
      <c r="AC4" s="135" t="s">
        <v>189</v>
      </c>
      <c r="AD4" s="135" t="s">
        <v>190</v>
      </c>
      <c r="AE4" s="149" t="s">
        <v>191</v>
      </c>
      <c r="AF4" s="452"/>
      <c r="AG4" s="454"/>
      <c r="AH4" s="454"/>
      <c r="AI4" s="448"/>
      <c r="AJ4" s="454"/>
      <c r="AK4" s="466"/>
      <c r="AL4" s="456"/>
      <c r="AM4" s="446"/>
      <c r="AN4" s="446"/>
      <c r="AO4" s="446"/>
      <c r="AP4" s="450"/>
      <c r="AQ4" s="442"/>
    </row>
    <row r="5" spans="1:43" ht="44.25" customHeight="1" x14ac:dyDescent="0.25">
      <c r="A5" s="457">
        <v>1</v>
      </c>
      <c r="B5" s="126"/>
      <c r="C5" s="126" t="s">
        <v>259</v>
      </c>
      <c r="D5" s="130" t="str">
        <f>IFERROR(VLOOKUP(B5,datos!B1:C21,2,0),"")</f>
        <v/>
      </c>
      <c r="E5" s="165"/>
      <c r="F5" s="126"/>
      <c r="G5" s="150"/>
      <c r="H5" s="150"/>
      <c r="I5" s="126"/>
      <c r="J5" s="126" t="s">
        <v>227</v>
      </c>
      <c r="K5" s="124" t="s">
        <v>272</v>
      </c>
      <c r="L5" s="125">
        <v>30</v>
      </c>
      <c r="M5" s="141" t="str">
        <f>IFERROR(VLOOKUP(N5,datos!$AC$2:$AE$7,3,0),"")</f>
        <v>Media</v>
      </c>
      <c r="N5" s="123">
        <f>+IF(OR(L5="",L5=0),"",IF(L5&lt;=datos!$AD$3,datos!$AC$3,IF(AND(L5&gt;datos!$AD$3,L5&lt;=datos!$AD$4),datos!$AC$4,IF(AND(L5&gt;datos!$AD$4,L5&lt;=datos!$AD$5),datos!$AC$5,IF(AND(L5&gt;datos!$AD$5,L5&lt;=datos!$AD$6),datos!$AC$6,IF(L5&gt;datos!$AD$7,datos!$AC$7,0))))))</f>
        <v>0.6</v>
      </c>
      <c r="O5" s="143" t="e">
        <f>+HLOOKUP(A5,#REF!,22,0)</f>
        <v>#REF!</v>
      </c>
      <c r="P5" s="123" t="e">
        <f>+IF(O5="","",VLOOKUP(O5,datos!$AC$12:$AD$15,2,0))</f>
        <v>#REF!</v>
      </c>
      <c r="Q5" s="137" t="str">
        <f ca="1">IFERROR(INDIRECT("datos!"&amp;HLOOKUP(O5,calculo_imp,2,FALSE)&amp;VLOOKUP(M5,calculo_prob,2,FALSE)),"")</f>
        <v/>
      </c>
      <c r="R5" s="96">
        <v>1</v>
      </c>
      <c r="S5" s="126"/>
      <c r="T5" s="84"/>
      <c r="U5" s="84"/>
      <c r="V5" s="84"/>
      <c r="W5" s="84"/>
      <c r="X5" s="84"/>
      <c r="Y5" s="84"/>
      <c r="Z5" s="84"/>
      <c r="AA5" s="84"/>
      <c r="AB5" s="130" t="str">
        <f>IF(AC5="","",VLOOKUP(AC5,datos!$AT$6:$AU$9,2,0))</f>
        <v/>
      </c>
      <c r="AC5" s="126"/>
      <c r="AD5" s="126"/>
      <c r="AE5" s="92" t="str">
        <f>IF(AND(AC5="",AD5=""),"",IF(AC5="",0,VLOOKUP(AC5,datos!$AP$3:$AR$7,3,0))+IF(AD5="",0,VLOOKUP(AD5,datos!$AP$3:$AR$7,3,0)))</f>
        <v/>
      </c>
      <c r="AF5" s="103" t="str">
        <f>IF(OR(AG5="",AG5=0),"",IF(AG5&lt;=datos!$AC$3,datos!$AE$3,IF(AG5&lt;=datos!$AC$4,datos!$AE$4,IF(AG5&lt;=datos!$AC$5,datos!$AE$5,IF(AG5&lt;=datos!$AC$6,datos!$AE$6,IF(AG5&lt;=datos!$AC$7,datos!$AE$7,""))))))</f>
        <v/>
      </c>
      <c r="AG5" s="104" t="str">
        <f t="shared" ref="AG5:AG10" si="0">IF(AB5="","",IF(R5=1,IF(AB5="Probabilidad",N5-(N5*AE5),N5),IF(AB5="Probabilidad",AG4-(AG4*AE5),AG4)))</f>
        <v/>
      </c>
      <c r="AH5" s="141" t="str">
        <f>+IF(AI5&lt;=datos!$AD$11,datos!$AC$11,IF(AI5&lt;=datos!$AD$12,datos!$AC$12,IF(AI5&lt;=datos!$AD$13,datos!$AC$13,IF(AI5&lt;=datos!$AD$14,datos!$AC$14,IF(AI5&lt;=datos!$AD$15,datos!$AC$15,"")))))</f>
        <v/>
      </c>
      <c r="AI5" s="104" t="str">
        <f t="shared" ref="AI5:AI10" si="1">IF(AB5="","",IF(R5=1,IF(AB5="Impacto",P5-(P5*AE5),P5),IF(AB5="Impacto",AI4-(AI4*AE5),AI4)))</f>
        <v/>
      </c>
      <c r="AJ5" s="141" t="str">
        <f t="shared" ref="AJ5:AJ21" ca="1" si="2">IFERROR(INDIRECT("datos!"&amp;HLOOKUP(AH5,calculo_imp,2,FALSE)&amp;VLOOKUP(AF5,calculo_prob,2,FALSE)),"")</f>
        <v/>
      </c>
      <c r="AK5" s="88"/>
      <c r="AL5" s="125"/>
      <c r="AM5" s="85"/>
      <c r="AN5" s="85"/>
      <c r="AO5" s="126"/>
      <c r="AP5" s="145"/>
      <c r="AQ5" s="146"/>
    </row>
    <row r="6" spans="1:43" ht="42.75" customHeight="1" thickBot="1" x14ac:dyDescent="0.3">
      <c r="A6" s="458"/>
      <c r="B6" s="127"/>
      <c r="C6" s="127"/>
      <c r="D6" s="129"/>
      <c r="E6" s="167"/>
      <c r="F6" s="127"/>
      <c r="G6" s="175"/>
      <c r="H6" s="175"/>
      <c r="I6" s="127"/>
      <c r="J6" s="174"/>
      <c r="K6" s="173"/>
      <c r="L6" s="121"/>
      <c r="M6" s="142"/>
      <c r="N6" s="117"/>
      <c r="O6" s="144"/>
      <c r="P6" s="116" t="str">
        <f>+IF(O6="","",VLOOKUP(O6,datos!$AC$12:$AD$15,2,0))</f>
        <v/>
      </c>
      <c r="Q6" s="138"/>
      <c r="R6" s="97">
        <v>2</v>
      </c>
      <c r="S6" s="118"/>
      <c r="T6" s="80"/>
      <c r="U6" s="80"/>
      <c r="V6" s="80"/>
      <c r="W6" s="80"/>
      <c r="X6" s="80"/>
      <c r="Y6" s="80"/>
      <c r="Z6" s="80"/>
      <c r="AA6" s="80"/>
      <c r="AB6" s="128" t="str">
        <f>IF(AC6="","",VLOOKUP(AC6,datos!$AT$6:$AU$9,2,0))</f>
        <v/>
      </c>
      <c r="AC6" s="119"/>
      <c r="AD6" s="119"/>
      <c r="AE6" s="93" t="str">
        <f>IF(AND(AC6="",AD6=""),"",IF(AC6="",0,VLOOKUP(AC6,datos!$AP$3:$AR$7,3,0))+IF(AD6="",0,VLOOKUP(AD6,datos!$AP$3:$AR$7,3,0)))</f>
        <v/>
      </c>
      <c r="AF6" s="105" t="str">
        <f>IF(OR(AG6="",AG6=0),"",IF(AG6&lt;=datos!$AC$3,datos!$AE$3,IF(AG6&lt;=datos!$AC$4,datos!$AE$4,IF(AG6&lt;=datos!$AC$5,datos!$AE$5,IF(AG6&lt;=datos!$AC$6,datos!$AE$6,IF(AG6&lt;=datos!$AC$7,datos!$AE$7,""))))))</f>
        <v/>
      </c>
      <c r="AG6" s="106" t="str">
        <f t="shared" si="0"/>
        <v/>
      </c>
      <c r="AH6" s="142" t="str">
        <f>+IF(AI6&lt;=datos!$AD$11,datos!$AC$11,IF(AI6&lt;=datos!$AD$12,datos!$AC$12,IF(AI6&lt;=datos!$AD$13,datos!$AC$13,IF(AI6&lt;=datos!$AD$14,datos!$AC$14,IF(AI6&lt;=datos!$AD$15,datos!$AC$15,"")))))</f>
        <v/>
      </c>
      <c r="AI6" s="106" t="str">
        <f t="shared" si="1"/>
        <v/>
      </c>
      <c r="AJ6" s="142" t="str">
        <f t="shared" ca="1" si="2"/>
        <v/>
      </c>
      <c r="AK6" s="89"/>
      <c r="AL6" s="121"/>
      <c r="AM6" s="81"/>
      <c r="AN6" s="81"/>
      <c r="AO6" s="119"/>
      <c r="AP6" s="139"/>
      <c r="AQ6" s="140"/>
    </row>
    <row r="7" spans="1:43" ht="30" customHeight="1" thickBot="1" x14ac:dyDescent="0.3">
      <c r="A7" s="459">
        <v>2</v>
      </c>
      <c r="B7" s="461"/>
      <c r="C7" s="461"/>
      <c r="D7" s="463" t="str">
        <f>IFERROR(VLOOKUP(B7,datos!B6:C26,2,0),"")</f>
        <v/>
      </c>
      <c r="E7" s="168"/>
      <c r="F7" s="461"/>
      <c r="G7" s="501"/>
      <c r="H7" s="501"/>
      <c r="I7" s="461"/>
      <c r="J7" s="502"/>
      <c r="K7" s="503"/>
      <c r="L7" s="505"/>
      <c r="M7" s="491" t="str">
        <f>IFERROR(VLOOKUP(N7,datos!$AC$2:$AE$7,3,0),"")</f>
        <v/>
      </c>
      <c r="N7" s="493" t="str">
        <f>+IF(OR(L7="",L7=0),"",IF(L7&lt;=datos!$AD$3,datos!$AC$3,IF(AND(L7&gt;datos!$AD$3,L7&lt;=datos!$AD$4),datos!$AC$4,IF(AND(L7&gt;datos!$AD$4,L7&lt;=datos!$AD$5),datos!$AC$5,IF(AND(L7&gt;datos!$AD$5,L7&lt;=datos!$AD$6),datos!$AC$6,IF(L7&gt;datos!$AD$7,datos!$AC$7,0))))))</f>
        <v/>
      </c>
      <c r="O7" s="495" t="e">
        <f>+HLOOKUP(A7,#REF!,22,0)</f>
        <v>#REF!</v>
      </c>
      <c r="P7" s="493" t="e">
        <f>+IF(O7="","",VLOOKUP(O7,datos!$AC$12:$AD$15,2,0))</f>
        <v>#REF!</v>
      </c>
      <c r="Q7" s="497" t="str">
        <f ca="1">IFERROR(INDIRECT("datos!"&amp;HLOOKUP(O7,calculo_imp,2,FALSE)&amp;VLOOKUP(M7,calculo_prob,2,FALSE)),"")</f>
        <v/>
      </c>
      <c r="R7" s="96">
        <v>1</v>
      </c>
      <c r="S7" s="126"/>
      <c r="T7" s="114"/>
      <c r="U7" s="114"/>
      <c r="V7" s="114"/>
      <c r="W7" s="114"/>
      <c r="X7" s="114"/>
      <c r="Y7" s="114"/>
      <c r="Z7" s="84"/>
      <c r="AA7" s="84"/>
      <c r="AB7" s="130" t="str">
        <f>IF(AC7="","",VLOOKUP(AC7,datos!$AT$6:$AU$9,2,0))</f>
        <v/>
      </c>
      <c r="AC7" s="126"/>
      <c r="AD7" s="126"/>
      <c r="AE7" s="92" t="str">
        <f>IF(AND(AC7="",AD7=""),"",IF(AC7="",0,VLOOKUP(AC7,datos!$AP$3:$AR$7,3,0))+IF(AD7="",0,VLOOKUP(AD7,datos!$AP$3:$AR$7,3,0)))</f>
        <v/>
      </c>
      <c r="AF7" s="103" t="str">
        <f>IF(OR(AG7="",AG7=0),"",IF(AG7&lt;=datos!$AC$3,datos!$AE$3,IF(AG7&lt;=datos!$AC$4,datos!$AE$4,IF(AG7&lt;=datos!$AC$5,datos!$AE$5,IF(AG7&lt;=datos!$AC$6,datos!$AE$6,IF(AG7&lt;=datos!$AC$7,datos!$AE$7,""))))))</f>
        <v/>
      </c>
      <c r="AG7" s="104" t="str">
        <f>IF(AB7="","",IF(R7=1,IF(AB7="Probabilidad",N7-(N7*AE7),N7),IF(AB7="Probabilidad",#REF!-(#REF!*AE7),#REF!)))</f>
        <v/>
      </c>
      <c r="AH7" s="141" t="str">
        <f>+IF(AI7&lt;=datos!$AD$11,datos!$AC$11,IF(AI7&lt;=datos!$AD$12,datos!$AC$12,IF(AI7&lt;=datos!$AD$13,datos!$AC$13,IF(AI7&lt;=datos!$AD$14,datos!$AC$14,IF(AI7&lt;=datos!$AD$15,datos!$AC$15,"")))))</f>
        <v/>
      </c>
      <c r="AI7" s="104" t="str">
        <f>IF(AB7="","",IF(R7=1,IF(AB7="Impacto",P7-(P7*AE7),P7),IF(AB7="Impacto",#REF!-(#REF!*AE7),#REF!)))</f>
        <v/>
      </c>
      <c r="AJ7" s="141" t="str">
        <f t="shared" ca="1" si="2"/>
        <v/>
      </c>
      <c r="AK7" s="88"/>
      <c r="AL7" s="125"/>
      <c r="AM7" s="85"/>
      <c r="AN7" s="85"/>
      <c r="AO7" s="126"/>
      <c r="AP7" s="499"/>
      <c r="AQ7" s="483"/>
    </row>
    <row r="8" spans="1:43" ht="27" customHeight="1" thickBot="1" x14ac:dyDescent="0.3">
      <c r="A8" s="460"/>
      <c r="B8" s="462"/>
      <c r="C8" s="462"/>
      <c r="D8" s="464"/>
      <c r="E8" s="166"/>
      <c r="F8" s="462"/>
      <c r="G8" s="501"/>
      <c r="H8" s="501"/>
      <c r="I8" s="462"/>
      <c r="J8" s="502"/>
      <c r="K8" s="504"/>
      <c r="L8" s="506"/>
      <c r="M8" s="492"/>
      <c r="N8" s="494"/>
      <c r="O8" s="496"/>
      <c r="P8" s="494" t="e">
        <f>IF(OR(#REF!=datos!$AB$10,#REF!=datos!$AB$16),"",VLOOKUP(#REF!,datos!$AA$10:$AC$21,3,0))</f>
        <v>#REF!</v>
      </c>
      <c r="Q8" s="498"/>
      <c r="R8" s="97">
        <v>2</v>
      </c>
      <c r="S8" s="119"/>
      <c r="T8" s="114"/>
      <c r="U8" s="114"/>
      <c r="V8" s="114"/>
      <c r="W8" s="114"/>
      <c r="X8" s="114"/>
      <c r="Y8" s="114"/>
      <c r="Z8" s="80"/>
      <c r="AA8" s="84"/>
      <c r="AB8" s="128" t="str">
        <f>IF(AC8="","",VLOOKUP(AC8,datos!$AT$6:$AU$9,2,0))</f>
        <v/>
      </c>
      <c r="AC8" s="119"/>
      <c r="AD8" s="119"/>
      <c r="AE8" s="93" t="str">
        <f>IF(AND(AC8="",AD8=""),"",IF(AC8="",0,VLOOKUP(AC8,datos!$AP$3:$AR$7,3,0))+IF(AD8="",0,VLOOKUP(AD8,datos!$AP$3:$AR$7,3,0)))</f>
        <v/>
      </c>
      <c r="AF8" s="105" t="str">
        <f>IF(OR(AG8="",AG8=0),"",IF(AG8&lt;=datos!$AC$3,datos!$AE$3,IF(AG8&lt;=datos!$AC$4,datos!$AE$4,IF(AG8&lt;=datos!$AC$5,datos!$AE$5,IF(AG8&lt;=datos!$AC$6,datos!$AE$6,IF(AG8&lt;=datos!$AC$7,datos!$AE$7,""))))))</f>
        <v/>
      </c>
      <c r="AG8" s="106" t="str">
        <f t="shared" si="0"/>
        <v/>
      </c>
      <c r="AH8" s="142" t="str">
        <f>+IF(AI8&lt;=datos!$AD$11,datos!$AC$11,IF(AI8&lt;=datos!$AD$12,datos!$AC$12,IF(AI8&lt;=datos!$AD$13,datos!$AC$13,IF(AI8&lt;=datos!$AD$14,datos!$AC$14,IF(AI8&lt;=datos!$AD$15,datos!$AC$15,"")))))</f>
        <v/>
      </c>
      <c r="AI8" s="106" t="str">
        <f t="shared" si="1"/>
        <v/>
      </c>
      <c r="AJ8" s="142" t="str">
        <f t="shared" ca="1" si="2"/>
        <v/>
      </c>
      <c r="AK8" s="89"/>
      <c r="AL8" s="121"/>
      <c r="AM8" s="81"/>
      <c r="AN8" s="81"/>
      <c r="AO8" s="119"/>
      <c r="AP8" s="500"/>
      <c r="AQ8" s="484"/>
    </row>
    <row r="9" spans="1:43" ht="31.5" customHeight="1" thickBot="1" x14ac:dyDescent="0.3">
      <c r="A9" s="460"/>
      <c r="B9" s="462"/>
      <c r="C9" s="462"/>
      <c r="D9" s="464"/>
      <c r="E9" s="166"/>
      <c r="F9" s="462"/>
      <c r="G9" s="501"/>
      <c r="H9" s="501"/>
      <c r="I9" s="462"/>
      <c r="J9" s="502"/>
      <c r="K9" s="504"/>
      <c r="L9" s="506"/>
      <c r="M9" s="492"/>
      <c r="N9" s="494"/>
      <c r="O9" s="496"/>
      <c r="P9" s="494" t="e">
        <f>IF(OR(#REF!=datos!$AB$10,#REF!=datos!$AB$16),"",VLOOKUP(#REF!,datos!$AA$10:$AC$21,3,0))</f>
        <v>#REF!</v>
      </c>
      <c r="Q9" s="498"/>
      <c r="R9" s="97">
        <v>3</v>
      </c>
      <c r="S9" s="119"/>
      <c r="T9" s="114"/>
      <c r="U9" s="114"/>
      <c r="V9" s="114"/>
      <c r="W9" s="114"/>
      <c r="X9" s="114"/>
      <c r="Y9" s="114"/>
      <c r="Z9" s="80"/>
      <c r="AA9" s="84"/>
      <c r="AB9" s="128" t="str">
        <f>IF(AC9="","",VLOOKUP(AC9,datos!$AT$6:$AU$9,2,0))</f>
        <v/>
      </c>
      <c r="AC9" s="119"/>
      <c r="AD9" s="119"/>
      <c r="AE9" s="93" t="str">
        <f>IF(AND(AC9="",AD9=""),"",IF(AC9="",0,VLOOKUP(AC9,datos!$AP$3:$AR$7,3,0))+IF(AD9="",0,VLOOKUP(AD9,datos!$AP$3:$AR$7,3,0)))</f>
        <v/>
      </c>
      <c r="AF9" s="105" t="str">
        <f>IF(OR(AG9="",AG9=0),"",IF(AG9&lt;=datos!$AC$3,datos!$AE$3,IF(AG9&lt;=datos!$AC$4,datos!$AE$4,IF(AG9&lt;=datos!$AC$5,datos!$AE$5,IF(AG9&lt;=datos!$AC$6,datos!$AE$6,IF(AG9&lt;=datos!$AC$7,datos!$AE$7,""))))))</f>
        <v/>
      </c>
      <c r="AG9" s="106" t="str">
        <f t="shared" si="0"/>
        <v/>
      </c>
      <c r="AH9" s="142" t="str">
        <f>+IF(AI9&lt;=datos!$AD$11,datos!$AC$11,IF(AI9&lt;=datos!$AD$12,datos!$AC$12,IF(AI9&lt;=datos!$AD$13,datos!$AC$13,IF(AI9&lt;=datos!$AD$14,datos!$AC$14,IF(AI9&lt;=datos!$AD$15,datos!$AC$15,"")))))</f>
        <v/>
      </c>
      <c r="AI9" s="106" t="str">
        <f t="shared" si="1"/>
        <v/>
      </c>
      <c r="AJ9" s="142" t="str">
        <f t="shared" ca="1" si="2"/>
        <v/>
      </c>
      <c r="AK9" s="89"/>
      <c r="AL9" s="121"/>
      <c r="AM9" s="81"/>
      <c r="AN9" s="81"/>
      <c r="AO9" s="119"/>
      <c r="AP9" s="500"/>
      <c r="AQ9" s="484"/>
    </row>
    <row r="10" spans="1:43" ht="36.75" customHeight="1" thickBot="1" x14ac:dyDescent="0.3">
      <c r="A10" s="460"/>
      <c r="B10" s="462"/>
      <c r="C10" s="462"/>
      <c r="D10" s="464"/>
      <c r="E10" s="166"/>
      <c r="F10" s="462"/>
      <c r="G10" s="501"/>
      <c r="H10" s="501"/>
      <c r="I10" s="462"/>
      <c r="J10" s="502"/>
      <c r="K10" s="504"/>
      <c r="L10" s="506"/>
      <c r="M10" s="492"/>
      <c r="N10" s="494"/>
      <c r="O10" s="496"/>
      <c r="P10" s="494" t="e">
        <f>IF(OR(#REF!=datos!$AB$10,#REF!=datos!$AB$16),"",VLOOKUP(#REF!,datos!$AA$10:$AC$21,3,0))</f>
        <v>#REF!</v>
      </c>
      <c r="Q10" s="498"/>
      <c r="R10" s="97">
        <v>4</v>
      </c>
      <c r="S10" s="119"/>
      <c r="T10" s="114"/>
      <c r="U10" s="114"/>
      <c r="V10" s="114"/>
      <c r="W10" s="114"/>
      <c r="X10" s="114"/>
      <c r="Y10" s="114"/>
      <c r="Z10" s="80"/>
      <c r="AA10" s="84"/>
      <c r="AB10" s="128" t="str">
        <f>IF(AC10="","",VLOOKUP(AC10,datos!$AT$6:$AU$9,2,0))</f>
        <v/>
      </c>
      <c r="AC10" s="119"/>
      <c r="AD10" s="119"/>
      <c r="AE10" s="93" t="str">
        <f>IF(AND(AC10="",AD10=""),"",IF(AC10="",0,VLOOKUP(AC10,datos!$AP$3:$AR$7,3,0))+IF(AD10="",0,VLOOKUP(AD10,datos!$AP$3:$AR$7,3,0)))</f>
        <v/>
      </c>
      <c r="AF10" s="105" t="str">
        <f>IF(OR(AG10="",AG10=0),"",IF(AG10&lt;=datos!$AC$3,datos!$AE$3,IF(AG10&lt;=datos!$AC$4,datos!$AE$4,IF(AG10&lt;=datos!$AC$5,datos!$AE$5,IF(AG10&lt;=datos!$AC$6,datos!$AE$6,IF(AG10&lt;=datos!$AC$7,datos!$AE$7,""))))))</f>
        <v/>
      </c>
      <c r="AG10" s="106" t="str">
        <f t="shared" si="0"/>
        <v/>
      </c>
      <c r="AH10" s="142" t="str">
        <f>+IF(AI10&lt;=datos!$AD$11,datos!$AC$11,IF(AI10&lt;=datos!$AD$12,datos!$AC$12,IF(AI10&lt;=datos!$AD$13,datos!$AC$13,IF(AI10&lt;=datos!$AD$14,datos!$AC$14,IF(AI10&lt;=datos!$AD$15,datos!$AC$15,"")))))</f>
        <v/>
      </c>
      <c r="AI10" s="106" t="str">
        <f t="shared" si="1"/>
        <v/>
      </c>
      <c r="AJ10" s="142" t="str">
        <f t="shared" ca="1" si="2"/>
        <v/>
      </c>
      <c r="AK10" s="89"/>
      <c r="AL10" s="121"/>
      <c r="AM10" s="81"/>
      <c r="AN10" s="81"/>
      <c r="AO10" s="119"/>
      <c r="AP10" s="500"/>
      <c r="AQ10" s="484"/>
    </row>
    <row r="11" spans="1:43" ht="82.5" customHeight="1" thickBot="1" x14ac:dyDescent="0.3">
      <c r="A11" s="133">
        <v>3</v>
      </c>
      <c r="B11" s="126"/>
      <c r="C11" s="126"/>
      <c r="D11" s="130" t="str">
        <f>IFERROR(VLOOKUP(B11,datos!B11:C31,2,0),"")</f>
        <v/>
      </c>
      <c r="E11" s="165"/>
      <c r="F11" s="126"/>
      <c r="G11" s="115"/>
      <c r="H11" s="126"/>
      <c r="I11" s="126"/>
      <c r="J11" s="147"/>
      <c r="K11" s="124"/>
      <c r="L11" s="125"/>
      <c r="M11" s="141" t="str">
        <f>IFERROR(VLOOKUP(N11,datos!$AC$2:$AE$7,3,0),"")</f>
        <v/>
      </c>
      <c r="N11" s="123" t="str">
        <f>+IF(OR(L11="",L11=0),"",IF(L11&lt;=datos!$AD$3,datos!$AC$3,IF(AND(L11&gt;datos!$AD$3,L11&lt;=datos!$AD$4),datos!$AC$4,IF(AND(L11&gt;datos!$AD$4,L11&lt;=datos!$AD$5),datos!$AC$5,IF(AND(L11&gt;datos!$AD$5,L11&lt;=datos!$AD$6),datos!$AC$6,IF(L11&gt;datos!$AD$7,datos!$AC$7,0))))))</f>
        <v/>
      </c>
      <c r="O11" s="143" t="e">
        <f>+HLOOKUP(A11,#REF!,22,0)</f>
        <v>#REF!</v>
      </c>
      <c r="P11" s="123" t="e">
        <f>+IF(O11="","",VLOOKUP(O11,datos!$AC$12:$AD$15,2,0))</f>
        <v>#REF!</v>
      </c>
      <c r="Q11" s="137" t="str">
        <f ca="1">IFERROR(INDIRECT("datos!"&amp;HLOOKUP(O11,calculo_imp,2,FALSE)&amp;VLOOKUP(M11,calculo_prob,2,FALSE)),"")</f>
        <v/>
      </c>
      <c r="R11" s="96">
        <v>1</v>
      </c>
      <c r="S11" s="126"/>
      <c r="T11" s="84"/>
      <c r="U11" s="84"/>
      <c r="V11" s="84"/>
      <c r="W11" s="84"/>
      <c r="X11" s="84"/>
      <c r="Y11" s="84"/>
      <c r="Z11" s="84"/>
      <c r="AA11" s="84"/>
      <c r="AB11" s="130" t="str">
        <f>IF(AC11="","",VLOOKUP(AC11,datos!$AT$6:$AU$9,2,0))</f>
        <v/>
      </c>
      <c r="AC11" s="126"/>
      <c r="AD11" s="126"/>
      <c r="AE11" s="92" t="str">
        <f>IF(AND(AC11="",AD11=""),"",IF(AC11="",0,VLOOKUP(AC11,datos!$AP$3:$AR$7,3,0))+IF(AD11="",0,VLOOKUP(AD11,datos!$AP$3:$AR$7,3,0)))</f>
        <v/>
      </c>
      <c r="AF11" s="103" t="str">
        <f>IF(OR(AG11="",AG11=0),"",IF(AG11&lt;=datos!$AC$3,datos!$AE$3,IF(AG11&lt;=datos!$AC$4,datos!$AE$4,IF(AG11&lt;=datos!$AC$5,datos!$AE$5,IF(AG11&lt;=datos!$AC$6,datos!$AE$6,IF(AG11&lt;=datos!$AC$7,datos!$AE$7,""))))))</f>
        <v/>
      </c>
      <c r="AG11" s="104" t="str">
        <f>IF(AB11="","",IF(R11=1,IF(AB11="Probabilidad",N11-(N11*AE11),N11),IF(AB11="Probabilidad",#REF!-(#REF!*AE11),#REF!)))</f>
        <v/>
      </c>
      <c r="AH11" s="141" t="str">
        <f>+IF(AI11&lt;=datos!$AD$11,datos!$AC$11,IF(AI11&lt;=datos!$AD$12,datos!$AC$12,IF(AI11&lt;=datos!$AD$13,datos!$AC$13,IF(AI11&lt;=datos!$AD$14,datos!$AC$14,IF(AI11&lt;=datos!$AD$15,datos!$AC$15,"")))))</f>
        <v/>
      </c>
      <c r="AI11" s="104" t="str">
        <f>IF(AB11="","",IF(R11=1,IF(AB11="Impacto",P11-(P11*AE11),P11),IF(AB11="Impacto",#REF!-(#REF!*AE11),#REF!)))</f>
        <v/>
      </c>
      <c r="AJ11" s="141" t="str">
        <f t="shared" ca="1" si="2"/>
        <v/>
      </c>
      <c r="AK11" s="88"/>
      <c r="AL11" s="125"/>
      <c r="AM11" s="85"/>
      <c r="AN11" s="85"/>
      <c r="AO11" s="126"/>
      <c r="AP11" s="145"/>
      <c r="AQ11" s="146"/>
    </row>
    <row r="12" spans="1:43" x14ac:dyDescent="0.25">
      <c r="A12" s="485">
        <v>4</v>
      </c>
      <c r="B12" s="487"/>
      <c r="C12" s="487"/>
      <c r="D12" s="489" t="str">
        <f>IFERROR(VLOOKUP(B12,datos!B12:C36,2,0),"")</f>
        <v/>
      </c>
      <c r="E12" s="165"/>
      <c r="F12" s="487"/>
      <c r="G12" s="487"/>
      <c r="H12" s="487"/>
      <c r="I12" s="487"/>
      <c r="J12" s="512"/>
      <c r="K12" s="514"/>
      <c r="L12" s="505"/>
      <c r="M12" s="491" t="str">
        <f>IFERROR(VLOOKUP(N12,datos!$AC$2:$AE$7,3,0),"")</f>
        <v/>
      </c>
      <c r="N12" s="493" t="str">
        <f>+IF(OR(L12="",L12=0),"",IF(L12&lt;=datos!$AD$3,datos!$AC$3,IF(AND(L12&gt;datos!$AD$3,L12&lt;=datos!$AD$4),datos!$AC$4,IF(AND(L12&gt;datos!$AD$4,L12&lt;=datos!$AD$5),datos!$AC$5,IF(AND(L12&gt;datos!$AD$5,L12&lt;=datos!$AD$6),datos!$AC$6,IF(L12&gt;datos!$AD$7,datos!$AC$7,0))))))</f>
        <v/>
      </c>
      <c r="O12" s="495" t="e">
        <f>+HLOOKUP(A12,#REF!,22,0)</f>
        <v>#REF!</v>
      </c>
      <c r="P12" s="493" t="e">
        <f>+IF(O12="","",VLOOKUP(O12,datos!$AC$12:$AD$15,2,0))</f>
        <v>#REF!</v>
      </c>
      <c r="Q12" s="497" t="str">
        <f ca="1">IFERROR(INDIRECT("datos!"&amp;HLOOKUP(O12,calculo_imp,2,FALSE)&amp;VLOOKUP(M12,calculo_prob,2,FALSE)),"")</f>
        <v/>
      </c>
      <c r="R12" s="96">
        <v>1</v>
      </c>
      <c r="S12" s="126"/>
      <c r="T12" s="84"/>
      <c r="U12" s="84"/>
      <c r="V12" s="84"/>
      <c r="W12" s="84"/>
      <c r="X12" s="84"/>
      <c r="Y12" s="84"/>
      <c r="Z12" s="84"/>
      <c r="AA12" s="84"/>
      <c r="AB12" s="130" t="str">
        <f>IF(AC12="","",VLOOKUP(AC12,datos!$AT$6:$AU$9,2,0))</f>
        <v/>
      </c>
      <c r="AC12" s="126"/>
      <c r="AD12" s="126"/>
      <c r="AE12" s="92" t="str">
        <f>IF(AND(AC12="",AD12=""),"",IF(AC12="",0,VLOOKUP(AC12,datos!$AP$3:$AR$7,3,0))+IF(AD12="",0,VLOOKUP(AD12,datos!$AP$3:$AR$7,3,0)))</f>
        <v/>
      </c>
      <c r="AF12" s="103" t="str">
        <f>IF(OR(AG12="",AG12=0),"",IF(AG12&lt;=datos!$AC$3,datos!$AE$3,IF(AG12&lt;=datos!$AC$4,datos!$AE$4,IF(AG12&lt;=datos!$AC$5,datos!$AE$5,IF(AG12&lt;=datos!$AC$6,datos!$AE$6,IF(AG12&lt;=datos!$AC$7,datos!$AE$7,""))))))</f>
        <v/>
      </c>
      <c r="AG12" s="104" t="str">
        <f>IF(AB12="","",IF(R12=1,IF(AB12="Probabilidad",N12-(N12*AE12),N12),IF(AB12="Probabilidad",#REF!-(#REF!*AE12),#REF!)))</f>
        <v/>
      </c>
      <c r="AH12" s="141" t="str">
        <f>+IF(AI12&lt;=datos!$AD$11,datos!$AC$11,IF(AI12&lt;=datos!$AD$12,datos!$AC$12,IF(AI12&lt;=datos!$AD$13,datos!$AC$13,IF(AI12&lt;=datos!$AD$14,datos!$AC$14,IF(AI12&lt;=datos!$AD$15,datos!$AC$15,"")))))</f>
        <v/>
      </c>
      <c r="AI12" s="104" t="str">
        <f>IF(AB12="","",IF(R12=1,IF(AB12="Impacto",P12-(P12*AE12),P12),IF(AB12="Impacto",#REF!-(#REF!*AE12),#REF!)))</f>
        <v/>
      </c>
      <c r="AJ12" s="141" t="str">
        <f t="shared" ca="1" si="2"/>
        <v/>
      </c>
      <c r="AK12" s="88"/>
      <c r="AL12" s="125"/>
      <c r="AM12" s="85"/>
      <c r="AN12" s="85"/>
      <c r="AO12" s="126"/>
      <c r="AP12" s="499"/>
      <c r="AQ12" s="483"/>
    </row>
    <row r="13" spans="1:43" x14ac:dyDescent="0.25">
      <c r="A13" s="460"/>
      <c r="B13" s="462"/>
      <c r="C13" s="462"/>
      <c r="D13" s="464"/>
      <c r="E13" s="166"/>
      <c r="F13" s="462"/>
      <c r="G13" s="462"/>
      <c r="H13" s="462"/>
      <c r="I13" s="462"/>
      <c r="J13" s="502"/>
      <c r="K13" s="504"/>
      <c r="L13" s="506"/>
      <c r="M13" s="492"/>
      <c r="N13" s="494"/>
      <c r="O13" s="496"/>
      <c r="P13" s="494" t="e">
        <f>IF(OR(#REF!=datos!$AB$10,#REF!=datos!$AB$16),"",VLOOKUP(#REF!,datos!$AA$10:$AC$21,3,0))</f>
        <v>#REF!</v>
      </c>
      <c r="Q13" s="498"/>
      <c r="R13" s="97">
        <v>2</v>
      </c>
      <c r="S13" s="119"/>
      <c r="T13" s="80"/>
      <c r="U13" s="80"/>
      <c r="V13" s="80"/>
      <c r="W13" s="80"/>
      <c r="X13" s="80"/>
      <c r="Y13" s="80"/>
      <c r="Z13" s="80"/>
      <c r="AA13" s="80"/>
      <c r="AB13" s="128" t="str">
        <f>IF(AC13="","",VLOOKUP(AC13,datos!$AT$6:$AU$9,2,0))</f>
        <v/>
      </c>
      <c r="AC13" s="119"/>
      <c r="AD13" s="119"/>
      <c r="AE13" s="93" t="str">
        <f>IF(AND(AC13="",AD13=""),"",IF(AC13="",0,VLOOKUP(AC13,datos!$AP$3:$AR$7,3,0))+IF(AD13="",0,VLOOKUP(AD13,datos!$AP$3:$AR$7,3,0)))</f>
        <v/>
      </c>
      <c r="AF13" s="105" t="str">
        <f>IF(OR(AG13="",AG13=0),"",IF(AG13&lt;=datos!$AC$3,datos!$AE$3,IF(AG13&lt;=datos!$AC$4,datos!$AE$4,IF(AG13&lt;=datos!$AC$5,datos!$AE$5,IF(AG13&lt;=datos!$AC$6,datos!$AE$6,IF(AG13&lt;=datos!$AC$7,datos!$AE$7,""))))))</f>
        <v/>
      </c>
      <c r="AG13" s="106" t="str">
        <f t="shared" ref="AG13:AG21" si="3">IF(AB13="","",IF(R13=1,IF(AB13="Probabilidad",N13-(N13*AE13),N13),IF(AB13="Probabilidad",AG12-(AG12*AE13),AG12)))</f>
        <v/>
      </c>
      <c r="AH13" s="142" t="str">
        <f>+IF(AI13&lt;=datos!$AD$11,datos!$AC$11,IF(AI13&lt;=datos!$AD$12,datos!$AC$12,IF(AI13&lt;=datos!$AD$13,datos!$AC$13,IF(AI13&lt;=datos!$AD$14,datos!$AC$14,IF(AI13&lt;=datos!$AD$15,datos!$AC$15,"")))))</f>
        <v/>
      </c>
      <c r="AI13" s="106" t="str">
        <f t="shared" ref="AI13:AI21" si="4">IF(AB13="","",IF(R13=1,IF(AB13="Impacto",P13-(P13*AE13),P13),IF(AB13="Impacto",AI12-(AI12*AE13),AI12)))</f>
        <v/>
      </c>
      <c r="AJ13" s="142" t="str">
        <f t="shared" ca="1" si="2"/>
        <v/>
      </c>
      <c r="AK13" s="89"/>
      <c r="AL13" s="121"/>
      <c r="AM13" s="81"/>
      <c r="AN13" s="81"/>
      <c r="AO13" s="119"/>
      <c r="AP13" s="500"/>
      <c r="AQ13" s="484"/>
    </row>
    <row r="14" spans="1:43" x14ac:dyDescent="0.25">
      <c r="A14" s="460"/>
      <c r="B14" s="462"/>
      <c r="C14" s="462"/>
      <c r="D14" s="464"/>
      <c r="E14" s="166"/>
      <c r="F14" s="462"/>
      <c r="G14" s="462"/>
      <c r="H14" s="462"/>
      <c r="I14" s="462"/>
      <c r="J14" s="502"/>
      <c r="K14" s="504"/>
      <c r="L14" s="506"/>
      <c r="M14" s="492"/>
      <c r="N14" s="494"/>
      <c r="O14" s="496"/>
      <c r="P14" s="494" t="e">
        <f>IF(OR(#REF!=datos!$AB$10,#REF!=datos!$AB$16),"",VLOOKUP(#REF!,datos!$AA$10:$AC$21,3,0))</f>
        <v>#REF!</v>
      </c>
      <c r="Q14" s="498"/>
      <c r="R14" s="97">
        <v>3</v>
      </c>
      <c r="S14" s="98"/>
      <c r="T14" s="80"/>
      <c r="U14" s="80"/>
      <c r="V14" s="80"/>
      <c r="W14" s="80"/>
      <c r="X14" s="80"/>
      <c r="Y14" s="80"/>
      <c r="Z14" s="80"/>
      <c r="AA14" s="80"/>
      <c r="AB14" s="128" t="str">
        <f>IF(AC14="","",VLOOKUP(AC14,datos!$AT$6:$AU$9,2,0))</f>
        <v/>
      </c>
      <c r="AC14" s="119"/>
      <c r="AD14" s="119"/>
      <c r="AE14" s="93" t="str">
        <f>IF(AND(AC14="",AD14=""),"",IF(AC14="",0,VLOOKUP(AC14,datos!$AP$3:$AR$7,3,0))+IF(AD14="",0,VLOOKUP(AD14,datos!$AP$3:$AR$7,3,0)))</f>
        <v/>
      </c>
      <c r="AF14" s="105" t="str">
        <f>IF(OR(AG14="",AG14=0),"",IF(AG14&lt;=datos!$AC$3,datos!$AE$3,IF(AG14&lt;=datos!$AC$4,datos!$AE$4,IF(AG14&lt;=datos!$AC$5,datos!$AE$5,IF(AG14&lt;=datos!$AC$6,datos!$AE$6,IF(AG14&lt;=datos!$AC$7,datos!$AE$7,""))))))</f>
        <v/>
      </c>
      <c r="AG14" s="106" t="str">
        <f t="shared" si="3"/>
        <v/>
      </c>
      <c r="AH14" s="142" t="str">
        <f>+IF(AI14&lt;=datos!$AD$11,datos!$AC$11,IF(AI14&lt;=datos!$AD$12,datos!$AC$12,IF(AI14&lt;=datos!$AD$13,datos!$AC$13,IF(AI14&lt;=datos!$AD$14,datos!$AC$14,IF(AI14&lt;=datos!$AD$15,datos!$AC$15,"")))))</f>
        <v/>
      </c>
      <c r="AI14" s="106" t="str">
        <f t="shared" si="4"/>
        <v/>
      </c>
      <c r="AJ14" s="142" t="str">
        <f t="shared" ca="1" si="2"/>
        <v/>
      </c>
      <c r="AK14" s="89"/>
      <c r="AL14" s="121"/>
      <c r="AM14" s="81"/>
      <c r="AN14" s="81"/>
      <c r="AO14" s="119"/>
      <c r="AP14" s="500"/>
      <c r="AQ14" s="484"/>
    </row>
    <row r="15" spans="1:43" x14ac:dyDescent="0.25">
      <c r="A15" s="460"/>
      <c r="B15" s="462"/>
      <c r="C15" s="462"/>
      <c r="D15" s="464"/>
      <c r="E15" s="166"/>
      <c r="F15" s="462"/>
      <c r="G15" s="462"/>
      <c r="H15" s="462"/>
      <c r="I15" s="462"/>
      <c r="J15" s="502"/>
      <c r="K15" s="504"/>
      <c r="L15" s="506"/>
      <c r="M15" s="492"/>
      <c r="N15" s="494"/>
      <c r="O15" s="496"/>
      <c r="P15" s="494" t="e">
        <f>IF(OR(#REF!=datos!$AB$10,#REF!=datos!$AB$16),"",VLOOKUP(#REF!,datos!$AA$10:$AC$21,3,0))</f>
        <v>#REF!</v>
      </c>
      <c r="Q15" s="498"/>
      <c r="R15" s="97">
        <v>4</v>
      </c>
      <c r="S15" s="98"/>
      <c r="T15" s="80"/>
      <c r="U15" s="80"/>
      <c r="V15" s="80"/>
      <c r="W15" s="80"/>
      <c r="X15" s="80"/>
      <c r="Y15" s="80"/>
      <c r="Z15" s="80"/>
      <c r="AA15" s="80"/>
      <c r="AB15" s="128" t="str">
        <f>IF(AC15="","",VLOOKUP(AC15,datos!$AT$6:$AU$9,2,0))</f>
        <v/>
      </c>
      <c r="AC15" s="119"/>
      <c r="AD15" s="119"/>
      <c r="AE15" s="93" t="str">
        <f>IF(AND(AC15="",AD15=""),"",IF(AC15="",0,VLOOKUP(AC15,datos!$AP$3:$AR$7,3,0))+IF(AD15="",0,VLOOKUP(AD15,datos!$AP$3:$AR$7,3,0)))</f>
        <v/>
      </c>
      <c r="AF15" s="105" t="str">
        <f>IF(OR(AG15="",AG15=0),"",IF(AG15&lt;=datos!$AC$3,datos!$AE$3,IF(AG15&lt;=datos!$AC$4,datos!$AE$4,IF(AG15&lt;=datos!$AC$5,datos!$AE$5,IF(AG15&lt;=datos!$AC$6,datos!$AE$6,IF(AG15&lt;=datos!$AC$7,datos!$AE$7,""))))))</f>
        <v/>
      </c>
      <c r="AG15" s="106" t="str">
        <f t="shared" si="3"/>
        <v/>
      </c>
      <c r="AH15" s="142" t="str">
        <f>+IF(AI15&lt;=datos!$AD$11,datos!$AC$11,IF(AI15&lt;=datos!$AD$12,datos!$AC$12,IF(AI15&lt;=datos!$AD$13,datos!$AC$13,IF(AI15&lt;=datos!$AD$14,datos!$AC$14,IF(AI15&lt;=datos!$AD$15,datos!$AC$15,"")))))</f>
        <v/>
      </c>
      <c r="AI15" s="106" t="str">
        <f t="shared" si="4"/>
        <v/>
      </c>
      <c r="AJ15" s="142" t="str">
        <f t="shared" ca="1" si="2"/>
        <v/>
      </c>
      <c r="AK15" s="89"/>
      <c r="AL15" s="121"/>
      <c r="AM15" s="81"/>
      <c r="AN15" s="81"/>
      <c r="AO15" s="119"/>
      <c r="AP15" s="500"/>
      <c r="AQ15" s="484"/>
    </row>
    <row r="16" spans="1:43" ht="15.75" thickBot="1" x14ac:dyDescent="0.3">
      <c r="A16" s="486"/>
      <c r="B16" s="488"/>
      <c r="C16" s="488"/>
      <c r="D16" s="490"/>
      <c r="E16" s="167"/>
      <c r="F16" s="488"/>
      <c r="G16" s="488"/>
      <c r="H16" s="488"/>
      <c r="I16" s="488"/>
      <c r="J16" s="513"/>
      <c r="K16" s="515"/>
      <c r="L16" s="516"/>
      <c r="M16" s="517"/>
      <c r="N16" s="508"/>
      <c r="O16" s="507"/>
      <c r="P16" s="508" t="e">
        <f>IF(OR(#REF!=datos!$AB$10,#REF!=datos!$AB$16),"",VLOOKUP(#REF!,datos!$AA$10:$AC$21,3,0))</f>
        <v>#REF!</v>
      </c>
      <c r="Q16" s="509"/>
      <c r="R16" s="99">
        <v>5</v>
      </c>
      <c r="S16" s="100"/>
      <c r="T16" s="86"/>
      <c r="U16" s="86"/>
      <c r="V16" s="86"/>
      <c r="W16" s="86"/>
      <c r="X16" s="86"/>
      <c r="Y16" s="86"/>
      <c r="Z16" s="86"/>
      <c r="AA16" s="86"/>
      <c r="AB16" s="129" t="str">
        <f>IF(AC16="","",VLOOKUP(AC16,datos!$AT$6:$AU$9,2,0))</f>
        <v/>
      </c>
      <c r="AC16" s="127"/>
      <c r="AD16" s="127"/>
      <c r="AE16" s="94" t="str">
        <f>IF(AND(AC16="",AD16=""),"",IF(AC16="",0,VLOOKUP(AC16,datos!$AP$3:$AR$7,3,0))+IF(AD16="",0,VLOOKUP(AD16,datos!$AP$3:$AR$7,3,0)))</f>
        <v/>
      </c>
      <c r="AF16" s="107" t="str">
        <f>IF(OR(AG16="",AG16=0),"",IF(AG16&lt;=datos!$AC$3,datos!$AE$3,IF(AG16&lt;=datos!$AC$4,datos!$AE$4,IF(AG16&lt;=datos!$AC$5,datos!$AE$5,IF(AG16&lt;=datos!$AC$6,datos!$AE$6,IF(AG16&lt;=datos!$AC$7,datos!$AE$7,""))))))</f>
        <v/>
      </c>
      <c r="AG16" s="108" t="str">
        <f t="shared" si="3"/>
        <v/>
      </c>
      <c r="AH16" s="109" t="str">
        <f>+IF(AI16&lt;=datos!$AD$11,datos!$AC$11,IF(AI16&lt;=datos!$AD$12,datos!$AC$12,IF(AI16&lt;=datos!$AD$13,datos!$AC$13,IF(AI16&lt;=datos!$AD$14,datos!$AC$14,IF(AI16&lt;=datos!$AD$15,datos!$AC$15,"")))))</f>
        <v/>
      </c>
      <c r="AI16" s="108" t="str">
        <f t="shared" si="4"/>
        <v/>
      </c>
      <c r="AJ16" s="109" t="str">
        <f t="shared" ca="1" si="2"/>
        <v/>
      </c>
      <c r="AK16" s="90"/>
      <c r="AL16" s="131"/>
      <c r="AM16" s="87"/>
      <c r="AN16" s="87"/>
      <c r="AO16" s="127"/>
      <c r="AP16" s="510"/>
      <c r="AQ16" s="511"/>
    </row>
    <row r="17" spans="1:43" x14ac:dyDescent="0.25">
      <c r="A17" s="459">
        <v>5</v>
      </c>
      <c r="B17" s="461"/>
      <c r="C17" s="461"/>
      <c r="D17" s="463" t="str">
        <f>IFERROR(VLOOKUP(B17,datos!B21:C41,2,0),"")</f>
        <v/>
      </c>
      <c r="E17" s="168"/>
      <c r="F17" s="461"/>
      <c r="G17" s="461"/>
      <c r="H17" s="461"/>
      <c r="I17" s="461"/>
      <c r="J17" s="502"/>
      <c r="K17" s="503"/>
      <c r="L17" s="505"/>
      <c r="M17" s="491" t="str">
        <f>IFERROR(VLOOKUP(N17,datos!$AC$2:$AE$7,3,0),"")</f>
        <v/>
      </c>
      <c r="N17" s="493" t="str">
        <f>+IF(OR(L17="",L17=0),"",IF(L17&lt;=datos!$AD$3,datos!$AC$3,IF(AND(L17&gt;datos!$AD$3,L17&lt;=datos!$AD$4),datos!$AC$4,IF(AND(L17&gt;datos!$AD$4,L17&lt;=datos!$AD$5),datos!$AC$5,IF(AND(L17&gt;datos!$AD$5,L17&lt;=datos!$AD$6),datos!$AC$6,IF(L17&gt;datos!$AD$7,datos!$AC$7,0))))))</f>
        <v/>
      </c>
      <c r="O17" s="495" t="e">
        <f>+HLOOKUP(A17,#REF!,22,0)</f>
        <v>#REF!</v>
      </c>
      <c r="P17" s="493" t="e">
        <f>+IF(O17="","",VLOOKUP(O17,datos!$AC$12:$AD$15,2,0))</f>
        <v>#REF!</v>
      </c>
      <c r="Q17" s="497" t="str">
        <f ca="1">IFERROR(INDIRECT("datos!"&amp;HLOOKUP(O17,calculo_imp,2,FALSE)&amp;VLOOKUP(M17,calculo_prob,2,FALSE)),"")</f>
        <v/>
      </c>
      <c r="R17" s="101">
        <v>1</v>
      </c>
      <c r="S17" s="102"/>
      <c r="T17" s="82"/>
      <c r="U17" s="82"/>
      <c r="V17" s="82"/>
      <c r="W17" s="82"/>
      <c r="X17" s="82"/>
      <c r="Y17" s="82"/>
      <c r="Z17" s="82"/>
      <c r="AA17" s="82"/>
      <c r="AB17" s="122" t="str">
        <f>IF(AC17="","",VLOOKUP(AC17,datos!$AT$6:$AU$9,2,0))</f>
        <v/>
      </c>
      <c r="AC17" s="118"/>
      <c r="AD17" s="118"/>
      <c r="AE17" s="95" t="str">
        <f>IF(AND(AC17="",AD17=""),"",IF(AC17="",0,VLOOKUP(AC17,datos!$AP$3:$AR$7,3,0))+IF(AD17="",0,VLOOKUP(AD17,datos!$AP$3:$AR$7,3,0)))</f>
        <v/>
      </c>
      <c r="AF17" s="113" t="str">
        <f>IF(OR(AG17="",AG17=0),"",IF(AG17&lt;=datos!$AC$3,datos!$AE$3,IF(AG17&lt;=datos!$AC$4,datos!$AE$4,IF(AG17&lt;=datos!$AC$5,datos!$AE$5,IF(AG17&lt;=datos!$AC$6,datos!$AE$6,IF(AG17&lt;=datos!$AC$7,datos!$AE$7,""))))))</f>
        <v/>
      </c>
      <c r="AG17" s="110" t="str">
        <f t="shared" si="3"/>
        <v/>
      </c>
      <c r="AH17" s="111" t="str">
        <f>+IF(AI17&lt;=datos!$AD$11,datos!$AC$11,IF(AI17&lt;=datos!$AD$12,datos!$AC$12,IF(AI17&lt;=datos!$AD$13,datos!$AC$13,IF(AI17&lt;=datos!$AD$14,datos!$AC$14,IF(AI17&lt;=datos!$AD$15,datos!$AC$15,"")))))</f>
        <v/>
      </c>
      <c r="AI17" s="110" t="str">
        <f t="shared" si="4"/>
        <v/>
      </c>
      <c r="AJ17" s="111" t="str">
        <f t="shared" ca="1" si="2"/>
        <v/>
      </c>
      <c r="AK17" s="91"/>
      <c r="AL17" s="120"/>
      <c r="AM17" s="83"/>
      <c r="AN17" s="83"/>
      <c r="AO17" s="118"/>
      <c r="AP17" s="500"/>
      <c r="AQ17" s="484"/>
    </row>
    <row r="18" spans="1:43" x14ac:dyDescent="0.25">
      <c r="A18" s="460"/>
      <c r="B18" s="462"/>
      <c r="C18" s="462"/>
      <c r="D18" s="464"/>
      <c r="E18" s="166"/>
      <c r="F18" s="462"/>
      <c r="G18" s="462"/>
      <c r="H18" s="462"/>
      <c r="I18" s="462"/>
      <c r="J18" s="502"/>
      <c r="K18" s="504"/>
      <c r="L18" s="506"/>
      <c r="M18" s="492"/>
      <c r="N18" s="494"/>
      <c r="O18" s="496"/>
      <c r="P18" s="494" t="e">
        <f>IF(OR(#REF!=datos!$AB$10,#REF!=datos!$AB$16),"",VLOOKUP(#REF!,datos!$AA$10:$AC$21,3,0))</f>
        <v>#REF!</v>
      </c>
      <c r="Q18" s="498"/>
      <c r="R18" s="97">
        <v>2</v>
      </c>
      <c r="S18" s="98"/>
      <c r="T18" s="80"/>
      <c r="U18" s="80"/>
      <c r="V18" s="80"/>
      <c r="W18" s="80"/>
      <c r="X18" s="80"/>
      <c r="Y18" s="80"/>
      <c r="Z18" s="80"/>
      <c r="AA18" s="80"/>
      <c r="AB18" s="128" t="str">
        <f>IF(AC18="","",VLOOKUP(AC18,datos!$AT$6:$AU$9,2,0))</f>
        <v/>
      </c>
      <c r="AC18" s="119"/>
      <c r="AD18" s="119"/>
      <c r="AE18" s="93" t="str">
        <f>IF(AND(AC18="",AD18=""),"",IF(AC18="",0,VLOOKUP(AC18,datos!$AP$3:$AR$7,3,0))+IF(AD18="",0,VLOOKUP(AD18,datos!$AP$3:$AR$7,3,0)))</f>
        <v/>
      </c>
      <c r="AF18" s="105" t="str">
        <f>IF(OR(AG18="",AG18=0),"",IF(AG18&lt;=datos!$AC$3,datos!$AE$3,IF(AG18&lt;=datos!$AC$4,datos!$AE$4,IF(AG18&lt;=datos!$AC$5,datos!$AE$5,IF(AG18&lt;=datos!$AC$6,datos!$AE$6,IF(AG18&lt;=datos!$AC$7,datos!$AE$7,""))))))</f>
        <v/>
      </c>
      <c r="AG18" s="106" t="str">
        <f t="shared" si="3"/>
        <v/>
      </c>
      <c r="AH18" s="142" t="str">
        <f>+IF(AI18&lt;=datos!$AD$11,datos!$AC$11,IF(AI18&lt;=datos!$AD$12,datos!$AC$12,IF(AI18&lt;=datos!$AD$13,datos!$AC$13,IF(AI18&lt;=datos!$AD$14,datos!$AC$14,IF(AI18&lt;=datos!$AD$15,datos!$AC$15,"")))))</f>
        <v/>
      </c>
      <c r="AI18" s="106" t="str">
        <f t="shared" si="4"/>
        <v/>
      </c>
      <c r="AJ18" s="142" t="str">
        <f t="shared" ca="1" si="2"/>
        <v/>
      </c>
      <c r="AK18" s="89"/>
      <c r="AL18" s="121"/>
      <c r="AM18" s="81"/>
      <c r="AN18" s="81"/>
      <c r="AO18" s="119"/>
      <c r="AP18" s="500"/>
      <c r="AQ18" s="484"/>
    </row>
    <row r="19" spans="1:43" x14ac:dyDescent="0.25">
      <c r="A19" s="460"/>
      <c r="B19" s="462"/>
      <c r="C19" s="462"/>
      <c r="D19" s="464"/>
      <c r="E19" s="166"/>
      <c r="F19" s="462"/>
      <c r="G19" s="462"/>
      <c r="H19" s="462"/>
      <c r="I19" s="462"/>
      <c r="J19" s="502"/>
      <c r="K19" s="504"/>
      <c r="L19" s="506"/>
      <c r="M19" s="492"/>
      <c r="N19" s="494"/>
      <c r="O19" s="496"/>
      <c r="P19" s="494" t="e">
        <f>IF(OR(#REF!=datos!$AB$10,#REF!=datos!$AB$16),"",VLOOKUP(#REF!,datos!$AA$10:$AC$21,3,0))</f>
        <v>#REF!</v>
      </c>
      <c r="Q19" s="498"/>
      <c r="R19" s="97">
        <v>3</v>
      </c>
      <c r="S19" s="98"/>
      <c r="T19" s="80"/>
      <c r="U19" s="80"/>
      <c r="V19" s="80"/>
      <c r="W19" s="80"/>
      <c r="X19" s="80"/>
      <c r="Y19" s="80"/>
      <c r="Z19" s="80"/>
      <c r="AA19" s="80"/>
      <c r="AB19" s="128" t="str">
        <f>IF(AC19="","",VLOOKUP(AC19,datos!$AT$6:$AU$9,2,0))</f>
        <v/>
      </c>
      <c r="AC19" s="119"/>
      <c r="AD19" s="119"/>
      <c r="AE19" s="93" t="str">
        <f>IF(AND(AC19="",AD19=""),"",IF(AC19="",0,VLOOKUP(AC19,datos!$AP$3:$AR$7,3,0))+IF(AD19="",0,VLOOKUP(AD19,datos!$AP$3:$AR$7,3,0)))</f>
        <v/>
      </c>
      <c r="AF19" s="105" t="str">
        <f>IF(OR(AG19="",AG19=0),"",IF(AG19&lt;=datos!$AC$3,datos!$AE$3,IF(AG19&lt;=datos!$AC$4,datos!$AE$4,IF(AG19&lt;=datos!$AC$5,datos!$AE$5,IF(AG19&lt;=datos!$AC$6,datos!$AE$6,IF(AG19&lt;=datos!$AC$7,datos!$AE$7,""))))))</f>
        <v/>
      </c>
      <c r="AG19" s="106" t="str">
        <f t="shared" si="3"/>
        <v/>
      </c>
      <c r="AH19" s="142" t="str">
        <f>+IF(AI19&lt;=datos!$AD$11,datos!$AC$11,IF(AI19&lt;=datos!$AD$12,datos!$AC$12,IF(AI19&lt;=datos!$AD$13,datos!$AC$13,IF(AI19&lt;=datos!$AD$14,datos!$AC$14,IF(AI19&lt;=datos!$AD$15,datos!$AC$15,"")))))</f>
        <v/>
      </c>
      <c r="AI19" s="106" t="str">
        <f t="shared" si="4"/>
        <v/>
      </c>
      <c r="AJ19" s="142" t="str">
        <f t="shared" ca="1" si="2"/>
        <v/>
      </c>
      <c r="AK19" s="89"/>
      <c r="AL19" s="121"/>
      <c r="AM19" s="81"/>
      <c r="AN19" s="81"/>
      <c r="AO19" s="119"/>
      <c r="AP19" s="500"/>
      <c r="AQ19" s="484"/>
    </row>
    <row r="20" spans="1:43" x14ac:dyDescent="0.25">
      <c r="A20" s="460"/>
      <c r="B20" s="462"/>
      <c r="C20" s="462"/>
      <c r="D20" s="464"/>
      <c r="E20" s="166"/>
      <c r="F20" s="462"/>
      <c r="G20" s="462"/>
      <c r="H20" s="462"/>
      <c r="I20" s="462"/>
      <c r="J20" s="502"/>
      <c r="K20" s="504"/>
      <c r="L20" s="506"/>
      <c r="M20" s="492"/>
      <c r="N20" s="494"/>
      <c r="O20" s="496"/>
      <c r="P20" s="494" t="e">
        <f>IF(OR(#REF!=datos!$AB$10,#REF!=datos!$AB$16),"",VLOOKUP(#REF!,datos!$AA$10:$AC$21,3,0))</f>
        <v>#REF!</v>
      </c>
      <c r="Q20" s="498"/>
      <c r="R20" s="97">
        <v>4</v>
      </c>
      <c r="S20" s="98"/>
      <c r="T20" s="80"/>
      <c r="U20" s="80"/>
      <c r="V20" s="80"/>
      <c r="W20" s="80"/>
      <c r="X20" s="80"/>
      <c r="Y20" s="80"/>
      <c r="Z20" s="80"/>
      <c r="AA20" s="80"/>
      <c r="AB20" s="128" t="str">
        <f>IF(AC20="","",VLOOKUP(AC20,datos!$AT$6:$AU$9,2,0))</f>
        <v/>
      </c>
      <c r="AC20" s="119"/>
      <c r="AD20" s="119"/>
      <c r="AE20" s="93" t="str">
        <f>IF(AND(AC20="",AD20=""),"",IF(AC20="",0,VLOOKUP(AC20,datos!$AP$3:$AR$7,3,0))+IF(AD20="",0,VLOOKUP(AD20,datos!$AP$3:$AR$7,3,0)))</f>
        <v/>
      </c>
      <c r="AF20" s="105" t="str">
        <f>IF(OR(AG20="",AG20=0),"",IF(AG20&lt;=datos!$AC$3,datos!$AE$3,IF(AG20&lt;=datos!$AC$4,datos!$AE$4,IF(AG20&lt;=datos!$AC$5,datos!$AE$5,IF(AG20&lt;=datos!$AC$6,datos!$AE$6,IF(AG20&lt;=datos!$AC$7,datos!$AE$7,""))))))</f>
        <v/>
      </c>
      <c r="AG20" s="106" t="str">
        <f t="shared" si="3"/>
        <v/>
      </c>
      <c r="AH20" s="142" t="str">
        <f>+IF(AI20&lt;=datos!$AD$11,datos!$AC$11,IF(AI20&lt;=datos!$AD$12,datos!$AC$12,IF(AI20&lt;=datos!$AD$13,datos!$AC$13,IF(AI20&lt;=datos!$AD$14,datos!$AC$14,IF(AI20&lt;=datos!$AD$15,datos!$AC$15,"")))))</f>
        <v/>
      </c>
      <c r="AI20" s="106" t="str">
        <f t="shared" si="4"/>
        <v/>
      </c>
      <c r="AJ20" s="142" t="str">
        <f t="shared" ca="1" si="2"/>
        <v/>
      </c>
      <c r="AK20" s="89"/>
      <c r="AL20" s="121"/>
      <c r="AM20" s="81"/>
      <c r="AN20" s="81"/>
      <c r="AO20" s="119"/>
      <c r="AP20" s="500"/>
      <c r="AQ20" s="484"/>
    </row>
    <row r="21" spans="1:43" x14ac:dyDescent="0.25">
      <c r="A21" s="460"/>
      <c r="B21" s="462"/>
      <c r="C21" s="462"/>
      <c r="D21" s="464"/>
      <c r="E21" s="166"/>
      <c r="F21" s="462"/>
      <c r="G21" s="462"/>
      <c r="H21" s="462"/>
      <c r="I21" s="462"/>
      <c r="J21" s="461"/>
      <c r="K21" s="504"/>
      <c r="L21" s="506"/>
      <c r="M21" s="492"/>
      <c r="N21" s="494"/>
      <c r="O21" s="496"/>
      <c r="P21" s="494" t="e">
        <f>IF(OR(#REF!=datos!$AB$10,#REF!=datos!$AB$16),"",VLOOKUP(#REF!,datos!$AA$10:$AC$21,3,0))</f>
        <v>#REF!</v>
      </c>
      <c r="Q21" s="498"/>
      <c r="R21" s="97">
        <v>5</v>
      </c>
      <c r="S21" s="98"/>
      <c r="T21" s="80"/>
      <c r="U21" s="80"/>
      <c r="V21" s="80"/>
      <c r="W21" s="80"/>
      <c r="X21" s="80"/>
      <c r="Y21" s="80"/>
      <c r="Z21" s="80"/>
      <c r="AA21" s="80"/>
      <c r="AB21" s="128" t="str">
        <f>IF(AC21="","",VLOOKUP(AC21,datos!$AT$6:$AU$9,2,0))</f>
        <v/>
      </c>
      <c r="AC21" s="119"/>
      <c r="AD21" s="119"/>
      <c r="AE21" s="93" t="str">
        <f>IF(AND(AC21="",AD21=""),"",IF(AC21="",0,VLOOKUP(AC21,datos!$AP$3:$AR$7,3,0))+IF(AD21="",0,VLOOKUP(AD21,datos!$AP$3:$AR$7,3,0)))</f>
        <v/>
      </c>
      <c r="AF21" s="105" t="str">
        <f>IF(OR(AG21="",AG21=0),"",IF(AG21&lt;=datos!$AC$3,datos!$AE$3,IF(AG21&lt;=datos!$AC$4,datos!$AE$4,IF(AG21&lt;=datos!$AC$5,datos!$AE$5,IF(AG21&lt;=datos!$AC$6,datos!$AE$6,IF(AG21&lt;=datos!$AC$7,datos!$AE$7,""))))))</f>
        <v/>
      </c>
      <c r="AG21" s="106" t="str">
        <f t="shared" si="3"/>
        <v/>
      </c>
      <c r="AH21" s="142" t="str">
        <f>+IF(AI21&lt;=datos!$AD$11,datos!$AC$11,IF(AI21&lt;=datos!$AD$12,datos!$AC$12,IF(AI21&lt;=datos!$AD$13,datos!$AC$13,IF(AI21&lt;=datos!$AD$14,datos!$AC$14,IF(AI21&lt;=datos!$AD$15,datos!$AC$15,"")))))</f>
        <v/>
      </c>
      <c r="AI21" s="106" t="str">
        <f t="shared" si="4"/>
        <v/>
      </c>
      <c r="AJ21" s="142" t="str">
        <f t="shared" ca="1" si="2"/>
        <v/>
      </c>
      <c r="AK21" s="89"/>
      <c r="AL21" s="121"/>
      <c r="AM21" s="81"/>
      <c r="AN21" s="81"/>
      <c r="AO21" s="119"/>
      <c r="AP21" s="503"/>
      <c r="AQ21" s="518"/>
    </row>
    <row r="25" spans="1:43" x14ac:dyDescent="0.25">
      <c r="A25" s="519" t="s">
        <v>176</v>
      </c>
      <c r="B25" s="519"/>
      <c r="C25" s="519"/>
      <c r="D25" s="519"/>
      <c r="E25" s="519"/>
      <c r="F25" s="519"/>
      <c r="G25" s="520" t="s">
        <v>168</v>
      </c>
      <c r="H25" s="521"/>
      <c r="I25" s="521"/>
      <c r="J25" s="522"/>
      <c r="K25" s="520" t="s">
        <v>169</v>
      </c>
      <c r="L25" s="521"/>
      <c r="M25" s="522"/>
    </row>
    <row r="26" spans="1:43" x14ac:dyDescent="0.25">
      <c r="A26" s="163" t="s">
        <v>170</v>
      </c>
      <c r="B26" s="164" t="s">
        <v>171</v>
      </c>
      <c r="C26" s="519" t="s">
        <v>172</v>
      </c>
      <c r="D26" s="519"/>
      <c r="E26" s="519"/>
      <c r="F26" s="519"/>
      <c r="G26" s="523" t="s">
        <v>173</v>
      </c>
      <c r="H26" s="524"/>
      <c r="I26" s="524"/>
      <c r="J26" s="525"/>
      <c r="K26" s="523" t="s">
        <v>173</v>
      </c>
      <c r="L26" s="524"/>
      <c r="M26" s="525"/>
    </row>
    <row r="27" spans="1:43" x14ac:dyDescent="0.25">
      <c r="A27" s="526"/>
      <c r="B27" s="527"/>
      <c r="C27" s="529"/>
      <c r="D27" s="529"/>
      <c r="E27" s="529"/>
      <c r="F27" s="529"/>
      <c r="G27" s="523" t="s">
        <v>174</v>
      </c>
      <c r="H27" s="524"/>
      <c r="I27" s="524"/>
      <c r="J27" s="525"/>
      <c r="K27" s="523" t="s">
        <v>174</v>
      </c>
      <c r="L27" s="524"/>
      <c r="M27" s="525"/>
    </row>
    <row r="28" spans="1:43" x14ac:dyDescent="0.25">
      <c r="A28" s="526"/>
      <c r="B28" s="528"/>
      <c r="C28" s="529"/>
      <c r="D28" s="529"/>
      <c r="E28" s="529"/>
      <c r="F28" s="529"/>
      <c r="G28" s="523" t="s">
        <v>175</v>
      </c>
      <c r="H28" s="524"/>
      <c r="I28" s="524"/>
      <c r="J28" s="525"/>
      <c r="K28" s="523" t="s">
        <v>175</v>
      </c>
      <c r="L28" s="524"/>
      <c r="M28" s="525"/>
    </row>
  </sheetData>
  <protectedRanges>
    <protectedRange sqref="G26:M28" name="Rango4"/>
    <protectedRange sqref="A27:F27" name="Rango3"/>
    <protectedRange sqref="T7:Y7" name="Rango2_10"/>
    <protectedRange sqref="T8:Y8" name="Rango2_10_1"/>
    <protectedRange sqref="T9:Y9" name="Rango2_10_2"/>
    <protectedRange sqref="T10:Y10" name="Rango2_10_3"/>
  </protectedRanges>
  <mergeCells count="114">
    <mergeCell ref="G28:H28"/>
    <mergeCell ref="I28:J28"/>
    <mergeCell ref="K28:M28"/>
    <mergeCell ref="C26:F26"/>
    <mergeCell ref="G26:H26"/>
    <mergeCell ref="I26:J26"/>
    <mergeCell ref="K26:M26"/>
    <mergeCell ref="A27:A28"/>
    <mergeCell ref="B27:B28"/>
    <mergeCell ref="C27:F28"/>
    <mergeCell ref="G27:H27"/>
    <mergeCell ref="I27:J27"/>
    <mergeCell ref="K27:M27"/>
    <mergeCell ref="A25:F25"/>
    <mergeCell ref="G25:H25"/>
    <mergeCell ref="I25:J25"/>
    <mergeCell ref="K25:M25"/>
    <mergeCell ref="K17:K21"/>
    <mergeCell ref="L17:L21"/>
    <mergeCell ref="M17:M21"/>
    <mergeCell ref="N17:N21"/>
    <mergeCell ref="O17:O21"/>
    <mergeCell ref="G17:G21"/>
    <mergeCell ref="H17:H21"/>
    <mergeCell ref="I17:I21"/>
    <mergeCell ref="J17:J21"/>
    <mergeCell ref="AQ12:AQ16"/>
    <mergeCell ref="A17:A21"/>
    <mergeCell ref="B17:B21"/>
    <mergeCell ref="C17:C21"/>
    <mergeCell ref="D17:D21"/>
    <mergeCell ref="F17:F21"/>
    <mergeCell ref="I12:I16"/>
    <mergeCell ref="J12:J16"/>
    <mergeCell ref="K12:K16"/>
    <mergeCell ref="L12:L16"/>
    <mergeCell ref="M12:M16"/>
    <mergeCell ref="N12:N16"/>
    <mergeCell ref="Q17:Q21"/>
    <mergeCell ref="AP17:AP21"/>
    <mergeCell ref="AQ17:AQ21"/>
    <mergeCell ref="P17:P21"/>
    <mergeCell ref="AQ7:AQ10"/>
    <mergeCell ref="A12:A16"/>
    <mergeCell ref="B12:B16"/>
    <mergeCell ref="C12:C16"/>
    <mergeCell ref="D12:D16"/>
    <mergeCell ref="F12:F16"/>
    <mergeCell ref="G12:G16"/>
    <mergeCell ref="H12:H16"/>
    <mergeCell ref="M7:M10"/>
    <mergeCell ref="N7:N10"/>
    <mergeCell ref="O7:O10"/>
    <mergeCell ref="P7:P10"/>
    <mergeCell ref="Q7:Q10"/>
    <mergeCell ref="AP7:AP10"/>
    <mergeCell ref="G7:G10"/>
    <mergeCell ref="H7:H10"/>
    <mergeCell ref="I7:I10"/>
    <mergeCell ref="J7:J10"/>
    <mergeCell ref="K7:K10"/>
    <mergeCell ref="L7:L10"/>
    <mergeCell ref="O12:O16"/>
    <mergeCell ref="P12:P16"/>
    <mergeCell ref="Q12:Q16"/>
    <mergeCell ref="AP12:AP16"/>
    <mergeCell ref="A5:A6"/>
    <mergeCell ref="A7:A10"/>
    <mergeCell ref="B7:B10"/>
    <mergeCell ref="C7:C10"/>
    <mergeCell ref="D7:D10"/>
    <mergeCell ref="F7:F10"/>
    <mergeCell ref="AK3:AK4"/>
    <mergeCell ref="A1:B1"/>
    <mergeCell ref="C1:Y1"/>
    <mergeCell ref="Z1:AP1"/>
    <mergeCell ref="A2:K2"/>
    <mergeCell ref="L2:Q2"/>
    <mergeCell ref="R2:AE2"/>
    <mergeCell ref="AF2:AK2"/>
    <mergeCell ref="AL2:AP2"/>
    <mergeCell ref="AL3:AL4"/>
    <mergeCell ref="AM3:AM4"/>
    <mergeCell ref="P3:P4"/>
    <mergeCell ref="Q3:Q4"/>
    <mergeCell ref="R3:R4"/>
    <mergeCell ref="T3:Z3"/>
    <mergeCell ref="AA3:AA4"/>
    <mergeCell ref="AB3:AB4"/>
    <mergeCell ref="J3:J4"/>
    <mergeCell ref="AQ2:AQ4"/>
    <mergeCell ref="A3:A4"/>
    <mergeCell ref="B3:B4"/>
    <mergeCell ref="C3:C4"/>
    <mergeCell ref="D3:D4"/>
    <mergeCell ref="F3:F4"/>
    <mergeCell ref="G3:G4"/>
    <mergeCell ref="H3:H4"/>
    <mergeCell ref="I3:I4"/>
    <mergeCell ref="AN3:AN4"/>
    <mergeCell ref="AO3:AO4"/>
    <mergeCell ref="AP3:AP4"/>
    <mergeCell ref="AC3:AE3"/>
    <mergeCell ref="AF3:AF4"/>
    <mergeCell ref="AG3:AG4"/>
    <mergeCell ref="AH3:AH4"/>
    <mergeCell ref="K3:K4"/>
    <mergeCell ref="L3:L4"/>
    <mergeCell ref="M3:M4"/>
    <mergeCell ref="N3:N4"/>
    <mergeCell ref="O3:O4"/>
    <mergeCell ref="AI3:AI4"/>
    <mergeCell ref="AJ3:AJ4"/>
    <mergeCell ref="E3:E4"/>
  </mergeCells>
  <conditionalFormatting sqref="T7:Y7">
    <cfRule type="expression" dxfId="226" priority="4" stopIfTrue="1">
      <formula>$L7="Aceptar"</formula>
    </cfRule>
  </conditionalFormatting>
  <conditionalFormatting sqref="T8:Y8">
    <cfRule type="expression" dxfId="225" priority="3" stopIfTrue="1">
      <formula>$L8="Aceptar"</formula>
    </cfRule>
  </conditionalFormatting>
  <conditionalFormatting sqref="T9:Y9">
    <cfRule type="expression" dxfId="224" priority="2" stopIfTrue="1">
      <formula>$L9="Aceptar"</formula>
    </cfRule>
  </conditionalFormatting>
  <conditionalFormatting sqref="T10:Y10">
    <cfRule type="expression" dxfId="223" priority="1" stopIfTrue="1">
      <formula>$L10="Aceptar"</formula>
    </cfRule>
  </conditionalFormatting>
  <pageMargins left="0.7" right="0.7" top="0.75" bottom="0.75" header="0.3" footer="0.3"/>
  <legacyDrawing r:id="rId1"/>
  <extLst>
    <ext xmlns:x14="http://schemas.microsoft.com/office/spreadsheetml/2009/9/main" uri="{78C0D931-6437-407d-A8EE-F0AAD7539E65}">
      <x14:conditionalFormattings>
        <x14:conditionalFormatting xmlns:xm="http://schemas.microsoft.com/office/excel/2006/main">
          <x14:cfRule type="cellIs" priority="169" operator="equal" id="{F5AB2A38-EA27-49F7-8622-4E1186F9945E}">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70" operator="equal" id="{5A00BF69-2229-4687-93C4-91DBCFE03932}">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71" operator="equal" id="{F769A660-8E8E-46C3-818D-CFFF4FC8DBF1}">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72" operator="equal" id="{C9541EC6-8E3B-4CDC-92AD-DD2D2F251843}">
            <xm:f>datos!$Y$3</xm:f>
            <x14:dxf>
              <fill>
                <patternFill>
                  <bgColor rgb="FFFF0000"/>
                </patternFill>
              </fill>
              <border>
                <left style="thin">
                  <color auto="1"/>
                </left>
                <right style="thin">
                  <color auto="1"/>
                </right>
                <top style="thin">
                  <color auto="1"/>
                </top>
                <bottom style="thin">
                  <color auto="1"/>
                </bottom>
                <vertical/>
                <horizontal/>
              </border>
            </x14:dxf>
          </x14:cfRule>
          <xm:sqref>Q5</xm:sqref>
        </x14:conditionalFormatting>
        <x14:conditionalFormatting xmlns:xm="http://schemas.microsoft.com/office/excel/2006/main">
          <x14:cfRule type="cellIs" priority="164" operator="equal" id="{2F09CA8B-3CA6-41CE-AD33-DDE4CDEAAC36}">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65" operator="equal" id="{7A2CD0B8-BC8C-49F6-869A-25DB5BF74248}">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66" operator="equal" id="{32F69758-00D4-415A-A41F-01D3B20197A9}">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67" operator="equal" id="{B2F581A7-BD78-40DB-9F60-78645972E694}">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68" operator="equal" id="{A5943B95-DA6D-4E5B-AE64-4A83689E3D8E}">
            <xm:f>datos!$AE$3</xm:f>
            <x14:dxf>
              <fill>
                <patternFill>
                  <bgColor rgb="FF92D050"/>
                </patternFill>
              </fill>
              <border>
                <left style="thin">
                  <color auto="1"/>
                </left>
                <right style="thin">
                  <color auto="1"/>
                </right>
                <top style="thin">
                  <color auto="1"/>
                </top>
                <bottom style="thin">
                  <color auto="1"/>
                </bottom>
                <vertical/>
                <horizontal/>
              </border>
            </x14:dxf>
          </x14:cfRule>
          <xm:sqref>AF5</xm:sqref>
        </x14:conditionalFormatting>
        <x14:conditionalFormatting xmlns:xm="http://schemas.microsoft.com/office/excel/2006/main">
          <x14:cfRule type="cellIs" priority="159" operator="equal" id="{96305006-F814-4F0A-A246-D12545CE7C9B}">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60" operator="equal" id="{604F6B05-013C-430E-8BDC-D6A0D770DFCA}">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61" operator="equal" id="{9EBF7C70-0EC7-4561-BED0-FDB03FFA2912}">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62" operator="equal" id="{6C4A5CC5-0508-4A38-858D-FA2C775F3658}">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63" operator="equal" id="{CD5A3933-F659-4FB8-B826-B3AABF38D3C1}">
            <xm:f>datos!$AE$3</xm:f>
            <x14:dxf>
              <fill>
                <patternFill>
                  <bgColor rgb="FF92D050"/>
                </patternFill>
              </fill>
              <border>
                <left style="thin">
                  <color auto="1"/>
                </left>
                <right style="thin">
                  <color auto="1"/>
                </right>
                <top style="thin">
                  <color auto="1"/>
                </top>
                <bottom style="thin">
                  <color auto="1"/>
                </bottom>
                <vertical/>
                <horizontal/>
              </border>
            </x14:dxf>
          </x14:cfRule>
          <xm:sqref>AF6</xm:sqref>
        </x14:conditionalFormatting>
        <x14:conditionalFormatting xmlns:xm="http://schemas.microsoft.com/office/excel/2006/main">
          <x14:cfRule type="cellIs" priority="155" operator="equal" id="{CD4B1847-800E-469B-AD9C-FA9D032CB9A6}">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56" operator="equal" id="{5CAD3231-72E6-419F-A712-4C1A7C2CBDB4}">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57" operator="equal" id="{551D6F3B-D077-4B40-B19A-9C7BB7EC874E}">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58" operator="equal" id="{CBA4B183-B645-4B8F-B337-F45996DDA943}">
            <xm:f>datos!$Y$3</xm:f>
            <x14:dxf>
              <fill>
                <patternFill>
                  <bgColor rgb="FFFF0000"/>
                </patternFill>
              </fill>
              <border>
                <left style="thin">
                  <color auto="1"/>
                </left>
                <right style="thin">
                  <color auto="1"/>
                </right>
                <top style="thin">
                  <color auto="1"/>
                </top>
                <bottom style="thin">
                  <color auto="1"/>
                </bottom>
                <vertical/>
                <horizontal/>
              </border>
            </x14:dxf>
          </x14:cfRule>
          <xm:sqref>AJ5</xm:sqref>
        </x14:conditionalFormatting>
        <x14:conditionalFormatting xmlns:xm="http://schemas.microsoft.com/office/excel/2006/main">
          <x14:cfRule type="cellIs" priority="151" operator="equal" id="{BED992A4-9995-4A0D-8061-FFB71DD66A1C}">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52" operator="equal" id="{BE399B6E-AC66-4B06-83EC-A8B2F355364E}">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53" operator="equal" id="{5BB214E2-E083-4A6B-AD1B-FB41458E98C5}">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54" operator="equal" id="{715CA1EA-F29B-4CDF-BF4A-9C7BBEA7519E}">
            <xm:f>datos!$Y$3</xm:f>
            <x14:dxf>
              <fill>
                <patternFill>
                  <bgColor rgb="FFFF0000"/>
                </patternFill>
              </fill>
              <border>
                <left style="thin">
                  <color auto="1"/>
                </left>
                <right style="thin">
                  <color auto="1"/>
                </right>
                <top style="thin">
                  <color auto="1"/>
                </top>
                <bottom style="thin">
                  <color auto="1"/>
                </bottom>
                <vertical/>
                <horizontal/>
              </border>
            </x14:dxf>
          </x14:cfRule>
          <xm:sqref>AJ6</xm:sqref>
        </x14:conditionalFormatting>
        <x14:conditionalFormatting xmlns:xm="http://schemas.microsoft.com/office/excel/2006/main">
          <x14:cfRule type="cellIs" priority="173" operator="equal" id="{32541B42-F121-4768-9B51-7191C9325D7E}">
            <xm:f>datos!$AC$11</xm:f>
            <x14:dxf>
              <fill>
                <patternFill>
                  <bgColor rgb="FF92D050"/>
                </patternFill>
              </fill>
              <border>
                <left style="thin">
                  <color auto="1"/>
                </left>
                <right style="thin">
                  <color auto="1"/>
                </right>
                <top style="thin">
                  <color auto="1"/>
                </top>
                <bottom style="thin">
                  <color auto="1"/>
                </bottom>
                <vertical/>
                <horizontal/>
              </border>
            </x14:dxf>
          </x14:cfRule>
          <x14:cfRule type="cellIs" priority="174" operator="equal" id="{751D9279-CDD1-4C27-9FE4-BEDC62D3314B}">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175" operator="equal" id="{4E0DA0AD-DAB1-42DD-82D3-93B9C1A41D84}">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176" operator="equal" id="{2EA66CBB-0FDD-4054-AA18-E8D698697207}">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177" operator="equal" id="{B800D31C-63A5-4905-9F76-11AC2003BFC3}">
            <xm:f>datos!$AC$15</xm:f>
            <x14:dxf>
              <fill>
                <patternFill>
                  <bgColor rgb="FFFF0000"/>
                </patternFill>
              </fill>
            </x14:dxf>
          </x14:cfRule>
          <xm:sqref>O5</xm:sqref>
        </x14:conditionalFormatting>
        <x14:conditionalFormatting xmlns:xm="http://schemas.microsoft.com/office/excel/2006/main">
          <x14:cfRule type="cellIs" priority="178" operator="equal" id="{7D54AF76-B327-49D8-88F1-42F7AC7CD3B3}">
            <xm:f>datos!$AC$15</xm:f>
            <x14:dxf>
              <fill>
                <patternFill>
                  <bgColor rgb="FFFF0000"/>
                </patternFill>
              </fill>
              <border>
                <left style="thin">
                  <color auto="1"/>
                </left>
                <right style="thin">
                  <color auto="1"/>
                </right>
                <top style="thin">
                  <color auto="1"/>
                </top>
                <bottom style="thin">
                  <color auto="1"/>
                </bottom>
                <vertical/>
                <horizontal/>
              </border>
            </x14:dxf>
          </x14:cfRule>
          <x14:cfRule type="cellIs" priority="179" operator="equal" id="{7839DB9A-903F-4F65-B2FB-CFBC3226998E}">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180" operator="equal" id="{148B15A5-893C-45BC-833A-39E5CFD1C8F0}">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181" operator="equal" id="{23F80A4E-B969-4DD9-8A8A-07BB4F75CCD1}">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182" operator="equal" id="{A3E6FD73-72BB-4082-88C2-BE4A567B89D8}">
            <xm:f>datos!$AC$11</xm:f>
            <x14:dxf>
              <fill>
                <patternFill>
                  <bgColor rgb="FF92D050"/>
                </patternFill>
              </fill>
              <border>
                <left style="thin">
                  <color auto="1"/>
                </left>
                <right style="thin">
                  <color auto="1"/>
                </right>
                <top style="thin">
                  <color auto="1"/>
                </top>
                <bottom style="thin">
                  <color auto="1"/>
                </bottom>
                <vertical/>
                <horizontal/>
              </border>
            </x14:dxf>
          </x14:cfRule>
          <xm:sqref>AH5:AH6</xm:sqref>
        </x14:conditionalFormatting>
        <x14:conditionalFormatting xmlns:xm="http://schemas.microsoft.com/office/excel/2006/main">
          <x14:cfRule type="cellIs" priority="115" operator="equal" id="{E6AFACDB-9343-4309-9FCD-142B16FF5687}">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16" operator="equal" id="{1D4C65B0-4FCE-4CFE-A3DA-7B5A5DA3ADC3}">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17" operator="equal" id="{BC67F6E2-A34E-4B6E-901E-0B99EB099F3B}">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18" operator="equal" id="{8C848A6A-6EBE-4938-960C-9BA18BD61755}">
            <xm:f>datos!$Y$3</xm:f>
            <x14:dxf>
              <fill>
                <patternFill>
                  <bgColor rgb="FFFF0000"/>
                </patternFill>
              </fill>
              <border>
                <left style="thin">
                  <color auto="1"/>
                </left>
                <right style="thin">
                  <color auto="1"/>
                </right>
                <top style="thin">
                  <color auto="1"/>
                </top>
                <bottom style="thin">
                  <color auto="1"/>
                </bottom>
                <vertical/>
                <horizontal/>
              </border>
            </x14:dxf>
          </x14:cfRule>
          <xm:sqref>AJ9:AJ10</xm:sqref>
        </x14:conditionalFormatting>
        <x14:conditionalFormatting xmlns:xm="http://schemas.microsoft.com/office/excel/2006/main">
          <x14:cfRule type="cellIs" priority="142" operator="equal" id="{99EBD61D-0B6B-4916-8E28-84F841223811}">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43" operator="equal" id="{5104AEE3-4945-4055-890B-CC72A6BC66EF}">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44" operator="equal" id="{7C0AFBA6-A6F3-4CD9-BF45-91161D594609}">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45" operator="equal" id="{473A02BC-9B31-4294-87E7-3AEC87741E70}">
            <xm:f>datos!$Y$3</xm:f>
            <x14:dxf>
              <fill>
                <patternFill>
                  <bgColor rgb="FFFF0000"/>
                </patternFill>
              </fill>
              <border>
                <left style="thin">
                  <color auto="1"/>
                </left>
                <right style="thin">
                  <color auto="1"/>
                </right>
                <top style="thin">
                  <color auto="1"/>
                </top>
                <bottom style="thin">
                  <color auto="1"/>
                </bottom>
                <vertical/>
                <horizontal/>
              </border>
            </x14:dxf>
          </x14:cfRule>
          <xm:sqref>Q7</xm:sqref>
        </x14:conditionalFormatting>
        <x14:conditionalFormatting xmlns:xm="http://schemas.microsoft.com/office/excel/2006/main">
          <x14:cfRule type="cellIs" priority="137" operator="equal" id="{2E324C18-D60B-4CAD-8BC7-910F59589A1F}">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38" operator="equal" id="{BA00CEE0-B47C-4A54-8BF8-0C38CF989B50}">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39" operator="equal" id="{B5CDA953-31CC-4CE9-A6A7-63BAE3930D79}">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40" operator="equal" id="{513872FD-AC50-4657-ADEC-40FB398F7B7D}">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41" operator="equal" id="{802D4D03-AC20-40DE-A16C-F4635E413F6A}">
            <xm:f>datos!$AE$3</xm:f>
            <x14:dxf>
              <fill>
                <patternFill>
                  <bgColor rgb="FF92D050"/>
                </patternFill>
              </fill>
              <border>
                <left style="thin">
                  <color auto="1"/>
                </left>
                <right style="thin">
                  <color auto="1"/>
                </right>
                <top style="thin">
                  <color auto="1"/>
                </top>
                <bottom style="thin">
                  <color auto="1"/>
                </bottom>
                <vertical/>
                <horizontal/>
              </border>
            </x14:dxf>
          </x14:cfRule>
          <xm:sqref>AF7</xm:sqref>
        </x14:conditionalFormatting>
        <x14:conditionalFormatting xmlns:xm="http://schemas.microsoft.com/office/excel/2006/main">
          <x14:cfRule type="cellIs" priority="132" operator="equal" id="{3C873CD5-33FF-4BB9-8A08-61469BA48585}">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33" operator="equal" id="{72BA303A-B480-47DC-89D3-B89353F1D35F}">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34" operator="equal" id="{ADAB4999-516B-4151-9077-C2BCFE1794B2}">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35" operator="equal" id="{2E6438D7-AFA5-407F-BD82-1B5DE83AFEF4}">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36" operator="equal" id="{CB5B7832-49B7-42AF-AEDA-2965C6DA05A7}">
            <xm:f>datos!$AE$3</xm:f>
            <x14:dxf>
              <fill>
                <patternFill>
                  <bgColor rgb="FF92D050"/>
                </patternFill>
              </fill>
              <border>
                <left style="thin">
                  <color auto="1"/>
                </left>
                <right style="thin">
                  <color auto="1"/>
                </right>
                <top style="thin">
                  <color auto="1"/>
                </top>
                <bottom style="thin">
                  <color auto="1"/>
                </bottom>
                <vertical/>
                <horizontal/>
              </border>
            </x14:dxf>
          </x14:cfRule>
          <xm:sqref>AF8</xm:sqref>
        </x14:conditionalFormatting>
        <x14:conditionalFormatting xmlns:xm="http://schemas.microsoft.com/office/excel/2006/main">
          <x14:cfRule type="cellIs" priority="128" operator="equal" id="{2613F840-909D-4893-BA4C-9021C075B61F}">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29" operator="equal" id="{3D567BE9-76ED-40D8-B3E7-589DFDE371B3}">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30" operator="equal" id="{78BDA0B3-DD84-4E7F-98C2-F34C8C855459}">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31" operator="equal" id="{ADAF4194-BF3B-45A4-8441-AF6EF8EDDC01}">
            <xm:f>datos!$Y$3</xm:f>
            <x14:dxf>
              <fill>
                <patternFill>
                  <bgColor rgb="FFFF0000"/>
                </patternFill>
              </fill>
              <border>
                <left style="thin">
                  <color auto="1"/>
                </left>
                <right style="thin">
                  <color auto="1"/>
                </right>
                <top style="thin">
                  <color auto="1"/>
                </top>
                <bottom style="thin">
                  <color auto="1"/>
                </bottom>
                <vertical/>
                <horizontal/>
              </border>
            </x14:dxf>
          </x14:cfRule>
          <xm:sqref>AJ7</xm:sqref>
        </x14:conditionalFormatting>
        <x14:conditionalFormatting xmlns:xm="http://schemas.microsoft.com/office/excel/2006/main">
          <x14:cfRule type="cellIs" priority="124" operator="equal" id="{03C7F5D6-ACDA-403C-BFCE-CC03D3C3656B}">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25" operator="equal" id="{43170891-0039-4074-AFBD-125A4FE4070F}">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26" operator="equal" id="{5CB1788C-2C4B-4F5E-9EF5-A44D22A41A14}">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27" operator="equal" id="{EA2FD9FC-DF54-494C-9258-6664E9BC6253}">
            <xm:f>datos!$Y$3</xm:f>
            <x14:dxf>
              <fill>
                <patternFill>
                  <bgColor rgb="FFFF0000"/>
                </patternFill>
              </fill>
              <border>
                <left style="thin">
                  <color auto="1"/>
                </left>
                <right style="thin">
                  <color auto="1"/>
                </right>
                <top style="thin">
                  <color auto="1"/>
                </top>
                <bottom style="thin">
                  <color auto="1"/>
                </bottom>
                <vertical/>
                <horizontal/>
              </border>
            </x14:dxf>
          </x14:cfRule>
          <xm:sqref>AJ8</xm:sqref>
        </x14:conditionalFormatting>
        <x14:conditionalFormatting xmlns:xm="http://schemas.microsoft.com/office/excel/2006/main">
          <x14:cfRule type="cellIs" priority="119" operator="equal" id="{9907E7C8-8BCF-4628-A6B2-F310435B061E}">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20" operator="equal" id="{E3833D56-07F8-401E-ADCD-5BBF7775DBD7}">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21" operator="equal" id="{7C8E6317-CE2C-41A8-A01B-322515B37EC7}">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22" operator="equal" id="{1BF6828C-57DC-492D-961B-5EBFF6D4D850}">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23" operator="equal" id="{2D4202DA-7859-4082-8539-982A1DF52972}">
            <xm:f>datos!$AE$3</xm:f>
            <x14:dxf>
              <fill>
                <patternFill>
                  <bgColor rgb="FF92D050"/>
                </patternFill>
              </fill>
              <border>
                <left style="thin">
                  <color auto="1"/>
                </left>
                <right style="thin">
                  <color auto="1"/>
                </right>
                <top style="thin">
                  <color auto="1"/>
                </top>
                <bottom style="thin">
                  <color auto="1"/>
                </bottom>
                <vertical/>
                <horizontal/>
              </border>
            </x14:dxf>
          </x14:cfRule>
          <xm:sqref>AF9:AF10</xm:sqref>
        </x14:conditionalFormatting>
        <x14:conditionalFormatting xmlns:xm="http://schemas.microsoft.com/office/excel/2006/main">
          <x14:cfRule type="cellIs" priority="146" operator="equal" id="{01404C45-188E-4773-AC1D-74FC67210CF2}">
            <xm:f>datos!$AC$15</xm:f>
            <x14:dxf>
              <fill>
                <patternFill>
                  <bgColor rgb="FFFF0000"/>
                </patternFill>
              </fill>
              <border>
                <left style="thin">
                  <color auto="1"/>
                </left>
                <right style="thin">
                  <color auto="1"/>
                </right>
                <top style="thin">
                  <color auto="1"/>
                </top>
                <bottom style="thin">
                  <color auto="1"/>
                </bottom>
                <vertical/>
                <horizontal/>
              </border>
            </x14:dxf>
          </x14:cfRule>
          <x14:cfRule type="cellIs" priority="147" operator="equal" id="{00291B1C-2D75-431A-BADD-9F96EE8F7579}">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148" operator="equal" id="{D43631B4-6F97-4143-9411-408A1CDD418E}">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149" operator="equal" id="{E4D7473C-0D02-407C-BB0F-E2E5D99532F2}">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150" operator="equal" id="{F1A08A6C-40C5-4924-9675-4D89CAE0DA96}">
            <xm:f>datos!$AC$11</xm:f>
            <x14:dxf>
              <fill>
                <patternFill>
                  <bgColor rgb="FF92D050"/>
                </patternFill>
              </fill>
              <border>
                <left style="thin">
                  <color auto="1"/>
                </left>
                <right style="thin">
                  <color auto="1"/>
                </right>
                <top style="thin">
                  <color auto="1"/>
                </top>
                <bottom style="thin">
                  <color auto="1"/>
                </bottom>
                <vertical/>
                <horizontal/>
              </border>
            </x14:dxf>
          </x14:cfRule>
          <xm:sqref>AH7:AH10</xm:sqref>
        </x14:conditionalFormatting>
        <x14:conditionalFormatting xmlns:xm="http://schemas.microsoft.com/office/excel/2006/main">
          <x14:cfRule type="cellIs" priority="105" operator="equal" id="{06AC284E-530A-4575-90DC-F007A67A96B9}">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06" operator="equal" id="{8A77D47E-F67B-46A4-85E7-D0D2B49B1FA9}">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07" operator="equal" id="{BDDE118E-B475-4336-96F0-87E4DD0EE72A}">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08" operator="equal" id="{4EC9C2D1-D2A0-4F45-83F9-4244447D7A26}">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09" operator="equal" id="{E97B3F95-7721-4057-AD41-83D4F9717648}">
            <xm:f>datos!$AE$3</xm:f>
            <x14:dxf>
              <fill>
                <patternFill>
                  <bgColor rgb="FF92D050"/>
                </patternFill>
              </fill>
              <border>
                <left style="thin">
                  <color auto="1"/>
                </left>
                <right style="thin">
                  <color auto="1"/>
                </right>
                <top style="thin">
                  <color auto="1"/>
                </top>
                <bottom style="thin">
                  <color auto="1"/>
                </bottom>
                <vertical/>
                <horizontal/>
              </border>
            </x14:dxf>
          </x14:cfRule>
          <xm:sqref>M11</xm:sqref>
        </x14:conditionalFormatting>
        <x14:conditionalFormatting xmlns:xm="http://schemas.microsoft.com/office/excel/2006/main">
          <x14:cfRule type="cellIs" priority="101" operator="equal" id="{38C359E3-FD20-4587-848A-77E074659437}">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02" operator="equal" id="{15A076DC-4390-4757-8551-7852531437D5}">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03" operator="equal" id="{5E779137-4850-4007-91A9-A49C7780B98A}">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04" operator="equal" id="{3BE26D6B-9294-4202-96B5-7C5EA0A00937}">
            <xm:f>datos!$Y$3</xm:f>
            <x14:dxf>
              <fill>
                <patternFill>
                  <bgColor rgb="FFFF0000"/>
                </patternFill>
              </fill>
              <border>
                <left style="thin">
                  <color auto="1"/>
                </left>
                <right style="thin">
                  <color auto="1"/>
                </right>
                <top style="thin">
                  <color auto="1"/>
                </top>
                <bottom style="thin">
                  <color auto="1"/>
                </bottom>
                <vertical/>
                <horizontal/>
              </border>
            </x14:dxf>
          </x14:cfRule>
          <xm:sqref>Q11</xm:sqref>
        </x14:conditionalFormatting>
        <x14:conditionalFormatting xmlns:xm="http://schemas.microsoft.com/office/excel/2006/main">
          <x14:cfRule type="cellIs" priority="96" operator="equal" id="{C35C5444-0910-4CF6-8E4E-864D3800FFEA}">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97" operator="equal" id="{74A4CDE6-8E83-4F66-BDA8-B60399F90662}">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98" operator="equal" id="{CC169ECA-4022-4901-9727-4552D6505927}">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99" operator="equal" id="{00269CAE-7F5B-4C15-BB70-E3619C0A4E9D}">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00" operator="equal" id="{24DC4029-4208-4B71-BFF9-CC4AEC1DC8EC}">
            <xm:f>datos!$AE$3</xm:f>
            <x14:dxf>
              <fill>
                <patternFill>
                  <bgColor rgb="FF92D050"/>
                </patternFill>
              </fill>
              <border>
                <left style="thin">
                  <color auto="1"/>
                </left>
                <right style="thin">
                  <color auto="1"/>
                </right>
                <top style="thin">
                  <color auto="1"/>
                </top>
                <bottom style="thin">
                  <color auto="1"/>
                </bottom>
                <vertical/>
                <horizontal/>
              </border>
            </x14:dxf>
          </x14:cfRule>
          <xm:sqref>AF11</xm:sqref>
        </x14:conditionalFormatting>
        <x14:conditionalFormatting xmlns:xm="http://schemas.microsoft.com/office/excel/2006/main">
          <x14:cfRule type="cellIs" priority="92" operator="equal" id="{D5D451E4-4A1E-42F4-BED3-40AD540DC8C3}">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93" operator="equal" id="{FBD8638B-971B-40D3-AF0D-3A1A7149E2AE}">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94" operator="equal" id="{171B35F1-90A5-4444-A828-10DE1A3667E8}">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95" operator="equal" id="{D41F8844-89BF-4B2D-9DE4-5CCA720E54C7}">
            <xm:f>datos!$Y$3</xm:f>
            <x14:dxf>
              <fill>
                <patternFill>
                  <bgColor rgb="FFFF0000"/>
                </patternFill>
              </fill>
              <border>
                <left style="thin">
                  <color auto="1"/>
                </left>
                <right style="thin">
                  <color auto="1"/>
                </right>
                <top style="thin">
                  <color auto="1"/>
                </top>
                <bottom style="thin">
                  <color auto="1"/>
                </bottom>
                <vertical/>
                <horizontal/>
              </border>
            </x14:dxf>
          </x14:cfRule>
          <xm:sqref>AJ11</xm:sqref>
        </x14:conditionalFormatting>
        <x14:conditionalFormatting xmlns:xm="http://schemas.microsoft.com/office/excel/2006/main">
          <x14:cfRule type="cellIs" priority="110" operator="equal" id="{1F7022DF-4DF7-4088-BF4E-6DB5DE2EFD49}">
            <xm:f>datos!$AC$15</xm:f>
            <x14:dxf>
              <fill>
                <patternFill>
                  <bgColor rgb="FFFF0000"/>
                </patternFill>
              </fill>
              <border>
                <left style="thin">
                  <color auto="1"/>
                </left>
                <right style="thin">
                  <color auto="1"/>
                </right>
                <top style="thin">
                  <color auto="1"/>
                </top>
                <bottom style="thin">
                  <color auto="1"/>
                </bottom>
                <vertical/>
                <horizontal/>
              </border>
            </x14:dxf>
          </x14:cfRule>
          <x14:cfRule type="cellIs" priority="111" operator="equal" id="{EC77AC7A-A31D-495E-8BF8-DDD64C44FBA2}">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112" operator="equal" id="{81C8F853-F3F7-4BB5-A6D0-AA3BA7312C8C}">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113" operator="equal" id="{3C43317F-8DA2-4652-A14D-F5FEEBB86DE1}">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114" operator="equal" id="{465DF134-F4F2-4ED3-8B42-AA16C339C68E}">
            <xm:f>datos!$AC$11</xm:f>
            <x14:dxf>
              <fill>
                <patternFill>
                  <bgColor rgb="FF92D050"/>
                </patternFill>
              </fill>
              <border>
                <left style="thin">
                  <color auto="1"/>
                </left>
                <right style="thin">
                  <color auto="1"/>
                </right>
                <top style="thin">
                  <color auto="1"/>
                </top>
                <bottom style="thin">
                  <color auto="1"/>
                </bottom>
                <vertical/>
                <horizontal/>
              </border>
            </x14:dxf>
          </x14:cfRule>
          <xm:sqref>AH11</xm:sqref>
        </x14:conditionalFormatting>
        <x14:conditionalFormatting xmlns:xm="http://schemas.microsoft.com/office/excel/2006/main">
          <x14:cfRule type="cellIs" priority="56" operator="equal" id="{069EE1D7-C0D3-449C-B400-80D61DBCFDC1}">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57" operator="equal" id="{27846D5D-84CC-4731-BB4B-9DECBDE44CB0}">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58" operator="equal" id="{2B08266E-0965-4C80-8861-2CB58FC299A2}">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59" operator="equal" id="{1AE19C3F-DDB1-4ABB-807F-BD39648F8C32}">
            <xm:f>datos!$Y$3</xm:f>
            <x14:dxf>
              <fill>
                <patternFill>
                  <bgColor rgb="FFFF0000"/>
                </patternFill>
              </fill>
              <border>
                <left style="thin">
                  <color auto="1"/>
                </left>
                <right style="thin">
                  <color auto="1"/>
                </right>
                <top style="thin">
                  <color auto="1"/>
                </top>
                <bottom style="thin">
                  <color auto="1"/>
                </bottom>
                <vertical/>
                <horizontal/>
              </border>
            </x14:dxf>
          </x14:cfRule>
          <xm:sqref>AJ14:AJ16</xm:sqref>
        </x14:conditionalFormatting>
        <x14:conditionalFormatting xmlns:xm="http://schemas.microsoft.com/office/excel/2006/main">
          <x14:cfRule type="cellIs" priority="83" operator="equal" id="{123EB35D-6E78-4A77-A8D8-BB33D5AA61CD}">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84" operator="equal" id="{67201AE6-450B-4272-BC0D-A3CA7999E9A2}">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85" operator="equal" id="{FF60BBBD-79B2-4392-BCC5-E92308AF0667}">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86" operator="equal" id="{485F2FED-CCF6-4EDA-9399-CD2FEE36511C}">
            <xm:f>datos!$Y$3</xm:f>
            <x14:dxf>
              <fill>
                <patternFill>
                  <bgColor rgb="FFFF0000"/>
                </patternFill>
              </fill>
              <border>
                <left style="thin">
                  <color auto="1"/>
                </left>
                <right style="thin">
                  <color auto="1"/>
                </right>
                <top style="thin">
                  <color auto="1"/>
                </top>
                <bottom style="thin">
                  <color auto="1"/>
                </bottom>
                <vertical/>
                <horizontal/>
              </border>
            </x14:dxf>
          </x14:cfRule>
          <xm:sqref>Q12</xm:sqref>
        </x14:conditionalFormatting>
        <x14:conditionalFormatting xmlns:xm="http://schemas.microsoft.com/office/excel/2006/main">
          <x14:cfRule type="cellIs" priority="78" operator="equal" id="{3D4EE268-D2E9-4178-B9A1-9E8C80E6DE9C}">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79" operator="equal" id="{E72549DD-DE3A-4307-AF21-69322B093CC4}">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80" operator="equal" id="{D27D78C7-DB4A-4B0B-AE38-4627EB7D52AF}">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81" operator="equal" id="{AB0CC3C8-B7DA-42A3-B645-96BCB4CBB06F}">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82" operator="equal" id="{B3FE1946-3C78-44B7-A125-BD2588B63504}">
            <xm:f>datos!$AE$3</xm:f>
            <x14:dxf>
              <fill>
                <patternFill>
                  <bgColor rgb="FF92D050"/>
                </patternFill>
              </fill>
              <border>
                <left style="thin">
                  <color auto="1"/>
                </left>
                <right style="thin">
                  <color auto="1"/>
                </right>
                <top style="thin">
                  <color auto="1"/>
                </top>
                <bottom style="thin">
                  <color auto="1"/>
                </bottom>
                <vertical/>
                <horizontal/>
              </border>
            </x14:dxf>
          </x14:cfRule>
          <xm:sqref>AF12</xm:sqref>
        </x14:conditionalFormatting>
        <x14:conditionalFormatting xmlns:xm="http://schemas.microsoft.com/office/excel/2006/main">
          <x14:cfRule type="cellIs" priority="73" operator="equal" id="{1B43AC7E-D5D0-4624-907A-3DFA5B7BFCEC}">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74" operator="equal" id="{2B1B7697-2DE9-4028-BAC8-38592D26EBF2}">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75" operator="equal" id="{CAA21D98-7F75-46E6-ACD5-A79109C94CBA}">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76" operator="equal" id="{05479112-B5ED-4C7A-8483-0650B6665813}">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77" operator="equal" id="{3FF61F29-D78D-42DC-8376-692D427377D3}">
            <xm:f>datos!$AE$3</xm:f>
            <x14:dxf>
              <fill>
                <patternFill>
                  <bgColor rgb="FF92D050"/>
                </patternFill>
              </fill>
              <border>
                <left style="thin">
                  <color auto="1"/>
                </left>
                <right style="thin">
                  <color auto="1"/>
                </right>
                <top style="thin">
                  <color auto="1"/>
                </top>
                <bottom style="thin">
                  <color auto="1"/>
                </bottom>
                <vertical/>
                <horizontal/>
              </border>
            </x14:dxf>
          </x14:cfRule>
          <xm:sqref>AF13</xm:sqref>
        </x14:conditionalFormatting>
        <x14:conditionalFormatting xmlns:xm="http://schemas.microsoft.com/office/excel/2006/main">
          <x14:cfRule type="cellIs" priority="69" operator="equal" id="{4F2E5025-0667-4BE1-95A4-979B8CB8B7E7}">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70" operator="equal" id="{B480B975-BE7A-4C70-8264-A1D03F341240}">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71" operator="equal" id="{B1AFA5A5-649A-4188-B942-B390C3992942}">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72" operator="equal" id="{2766328D-304A-4EDA-B931-4C1CAC18D1CE}">
            <xm:f>datos!$Y$3</xm:f>
            <x14:dxf>
              <fill>
                <patternFill>
                  <bgColor rgb="FFFF0000"/>
                </patternFill>
              </fill>
              <border>
                <left style="thin">
                  <color auto="1"/>
                </left>
                <right style="thin">
                  <color auto="1"/>
                </right>
                <top style="thin">
                  <color auto="1"/>
                </top>
                <bottom style="thin">
                  <color auto="1"/>
                </bottom>
                <vertical/>
                <horizontal/>
              </border>
            </x14:dxf>
          </x14:cfRule>
          <xm:sqref>AJ12</xm:sqref>
        </x14:conditionalFormatting>
        <x14:conditionalFormatting xmlns:xm="http://schemas.microsoft.com/office/excel/2006/main">
          <x14:cfRule type="cellIs" priority="65" operator="equal" id="{4644EC6B-C52A-4BB5-B124-478224B54EA7}">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66" operator="equal" id="{7465812E-1741-4999-9C4F-98BAB15AD0C7}">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67" operator="equal" id="{7E8DAA9F-7F35-48FA-98BE-06CB1D7B04C9}">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68" operator="equal" id="{62F49C18-8074-4022-A935-03518D01E918}">
            <xm:f>datos!$Y$3</xm:f>
            <x14:dxf>
              <fill>
                <patternFill>
                  <bgColor rgb="FFFF0000"/>
                </patternFill>
              </fill>
              <border>
                <left style="thin">
                  <color auto="1"/>
                </left>
                <right style="thin">
                  <color auto="1"/>
                </right>
                <top style="thin">
                  <color auto="1"/>
                </top>
                <bottom style="thin">
                  <color auto="1"/>
                </bottom>
                <vertical/>
                <horizontal/>
              </border>
            </x14:dxf>
          </x14:cfRule>
          <xm:sqref>AJ13</xm:sqref>
        </x14:conditionalFormatting>
        <x14:conditionalFormatting xmlns:xm="http://schemas.microsoft.com/office/excel/2006/main">
          <x14:cfRule type="cellIs" priority="60" operator="equal" id="{AADD8FFE-6E17-43A0-9F71-AD5CDACF8F08}">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61" operator="equal" id="{621BB114-CE86-4446-8752-333EB5C07593}">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62" operator="equal" id="{662B3714-258C-481A-886F-546502F486F8}">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63" operator="equal" id="{30269AC8-5E5D-411F-A57C-5F32BF54B761}">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64" operator="equal" id="{8FCBBDE9-3917-4D84-B072-996A8F56DA7B}">
            <xm:f>datos!$AE$3</xm:f>
            <x14:dxf>
              <fill>
                <patternFill>
                  <bgColor rgb="FF92D050"/>
                </patternFill>
              </fill>
              <border>
                <left style="thin">
                  <color auto="1"/>
                </left>
                <right style="thin">
                  <color auto="1"/>
                </right>
                <top style="thin">
                  <color auto="1"/>
                </top>
                <bottom style="thin">
                  <color auto="1"/>
                </bottom>
                <vertical/>
                <horizontal/>
              </border>
            </x14:dxf>
          </x14:cfRule>
          <xm:sqref>AF14:AF16</xm:sqref>
        </x14:conditionalFormatting>
        <x14:conditionalFormatting xmlns:xm="http://schemas.microsoft.com/office/excel/2006/main">
          <x14:cfRule type="cellIs" priority="87" operator="equal" id="{9C6B5343-6690-4235-AEC9-A69F84609F42}">
            <xm:f>datos!$AC$15</xm:f>
            <x14:dxf>
              <fill>
                <patternFill>
                  <bgColor rgb="FFFF0000"/>
                </patternFill>
              </fill>
              <border>
                <left style="thin">
                  <color auto="1"/>
                </left>
                <right style="thin">
                  <color auto="1"/>
                </right>
                <top style="thin">
                  <color auto="1"/>
                </top>
                <bottom style="thin">
                  <color auto="1"/>
                </bottom>
                <vertical/>
                <horizontal/>
              </border>
            </x14:dxf>
          </x14:cfRule>
          <x14:cfRule type="cellIs" priority="88" operator="equal" id="{F9E8609C-5539-4D69-B425-A8D96E6FE0CC}">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89" operator="equal" id="{BCCD9834-988B-41BD-9C47-55B8E7EF0B6D}">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90" operator="equal" id="{7B94B96F-064D-49FC-8E82-4C7B48362DA6}">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91" operator="equal" id="{536F202F-C462-4EE5-AE38-2B755CBE2B8C}">
            <xm:f>datos!$AC$11</xm:f>
            <x14:dxf>
              <fill>
                <patternFill>
                  <bgColor rgb="FF92D050"/>
                </patternFill>
              </fill>
              <border>
                <left style="thin">
                  <color auto="1"/>
                </left>
                <right style="thin">
                  <color auto="1"/>
                </right>
                <top style="thin">
                  <color auto="1"/>
                </top>
                <bottom style="thin">
                  <color auto="1"/>
                </bottom>
                <vertical/>
                <horizontal/>
              </border>
            </x14:dxf>
          </x14:cfRule>
          <xm:sqref>AH12:AH16</xm:sqref>
        </x14:conditionalFormatting>
        <x14:conditionalFormatting xmlns:xm="http://schemas.microsoft.com/office/excel/2006/main">
          <x14:cfRule type="cellIs" priority="20" operator="equal" id="{214B4347-43F0-4797-96C2-460F086D5FA8}">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21" operator="equal" id="{750ED46E-65DC-4CAE-9A14-372D16E6F9DD}">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22" operator="equal" id="{8D3E7B4F-BC4A-41B2-9ADD-0BD1D927D089}">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23" operator="equal" id="{444029EF-F40E-43E1-866E-9A7A6B8DF240}">
            <xm:f>datos!$Y$3</xm:f>
            <x14:dxf>
              <fill>
                <patternFill>
                  <bgColor rgb="FFFF0000"/>
                </patternFill>
              </fill>
              <border>
                <left style="thin">
                  <color auto="1"/>
                </left>
                <right style="thin">
                  <color auto="1"/>
                </right>
                <top style="thin">
                  <color auto="1"/>
                </top>
                <bottom style="thin">
                  <color auto="1"/>
                </bottom>
                <vertical/>
                <horizontal/>
              </border>
            </x14:dxf>
          </x14:cfRule>
          <xm:sqref>AJ19:AJ21</xm:sqref>
        </x14:conditionalFormatting>
        <x14:conditionalFormatting xmlns:xm="http://schemas.microsoft.com/office/excel/2006/main">
          <x14:cfRule type="cellIs" priority="47" operator="equal" id="{91C3F846-3138-4121-889D-1B18B4C12C37}">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48" operator="equal" id="{7210F628-AB0F-48AA-9C5C-48C8DE502317}">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49" operator="equal" id="{80DBE688-2526-41C9-B3D1-7A08213F2B46}">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50" operator="equal" id="{3A2278CD-211A-4C88-BFEF-D38A376B2F37}">
            <xm:f>datos!$Y$3</xm:f>
            <x14:dxf>
              <fill>
                <patternFill>
                  <bgColor rgb="FFFF0000"/>
                </patternFill>
              </fill>
              <border>
                <left style="thin">
                  <color auto="1"/>
                </left>
                <right style="thin">
                  <color auto="1"/>
                </right>
                <top style="thin">
                  <color auto="1"/>
                </top>
                <bottom style="thin">
                  <color auto="1"/>
                </bottom>
                <vertical/>
                <horizontal/>
              </border>
            </x14:dxf>
          </x14:cfRule>
          <xm:sqref>Q17</xm:sqref>
        </x14:conditionalFormatting>
        <x14:conditionalFormatting xmlns:xm="http://schemas.microsoft.com/office/excel/2006/main">
          <x14:cfRule type="cellIs" priority="42" operator="equal" id="{82775009-D9F8-43BA-8BCA-476EAE132E09}">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43" operator="equal" id="{0F92805E-0453-4E71-A598-9A2ADA6346E2}">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44" operator="equal" id="{BE962319-776C-4A6A-9C39-7E91DB606FFC}">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45" operator="equal" id="{2F3853AA-F86B-4543-BD0E-EEEE8D1CA39C}">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46" operator="equal" id="{10411149-2EBB-470B-9D0F-1FFD39C9266B}">
            <xm:f>datos!$AE$3</xm:f>
            <x14:dxf>
              <fill>
                <patternFill>
                  <bgColor rgb="FF92D050"/>
                </patternFill>
              </fill>
              <border>
                <left style="thin">
                  <color auto="1"/>
                </left>
                <right style="thin">
                  <color auto="1"/>
                </right>
                <top style="thin">
                  <color auto="1"/>
                </top>
                <bottom style="thin">
                  <color auto="1"/>
                </bottom>
                <vertical/>
                <horizontal/>
              </border>
            </x14:dxf>
          </x14:cfRule>
          <xm:sqref>AF17</xm:sqref>
        </x14:conditionalFormatting>
        <x14:conditionalFormatting xmlns:xm="http://schemas.microsoft.com/office/excel/2006/main">
          <x14:cfRule type="cellIs" priority="37" operator="equal" id="{06436838-7122-46B0-B79C-4655F2675636}">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38" operator="equal" id="{6F1ED461-0B86-45EB-A105-1997F55B7E71}">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39" operator="equal" id="{A97BE322-DD82-425C-89D9-279A332D26B4}">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40" operator="equal" id="{49515FD4-51B0-4516-98B5-99E2B1A131EC}">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41" operator="equal" id="{199E9E26-1235-4350-A65B-FE63F1838050}">
            <xm:f>datos!$AE$3</xm:f>
            <x14:dxf>
              <fill>
                <patternFill>
                  <bgColor rgb="FF92D050"/>
                </patternFill>
              </fill>
              <border>
                <left style="thin">
                  <color auto="1"/>
                </left>
                <right style="thin">
                  <color auto="1"/>
                </right>
                <top style="thin">
                  <color auto="1"/>
                </top>
                <bottom style="thin">
                  <color auto="1"/>
                </bottom>
                <vertical/>
                <horizontal/>
              </border>
            </x14:dxf>
          </x14:cfRule>
          <xm:sqref>AF18</xm:sqref>
        </x14:conditionalFormatting>
        <x14:conditionalFormatting xmlns:xm="http://schemas.microsoft.com/office/excel/2006/main">
          <x14:cfRule type="cellIs" priority="33" operator="equal" id="{140F2ADD-F76F-4FFF-9235-842E00D18C07}">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34" operator="equal" id="{A70E03ED-6A86-42EE-B50A-932796FAB922}">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35" operator="equal" id="{E8384009-56B1-4508-8AD3-16F20AFD1D37}">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36" operator="equal" id="{D7838941-76D3-43E1-8A3B-0A73F40D8543}">
            <xm:f>datos!$Y$3</xm:f>
            <x14:dxf>
              <fill>
                <patternFill>
                  <bgColor rgb="FFFF0000"/>
                </patternFill>
              </fill>
              <border>
                <left style="thin">
                  <color auto="1"/>
                </left>
                <right style="thin">
                  <color auto="1"/>
                </right>
                <top style="thin">
                  <color auto="1"/>
                </top>
                <bottom style="thin">
                  <color auto="1"/>
                </bottom>
                <vertical/>
                <horizontal/>
              </border>
            </x14:dxf>
          </x14:cfRule>
          <xm:sqref>AJ17</xm:sqref>
        </x14:conditionalFormatting>
        <x14:conditionalFormatting xmlns:xm="http://schemas.microsoft.com/office/excel/2006/main">
          <x14:cfRule type="cellIs" priority="29" operator="equal" id="{D04B1A47-D179-4B10-96E5-C342909C9248}">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30" operator="equal" id="{B6567DC8-4D48-4FB8-B1F5-64B1EC4D7111}">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31" operator="equal" id="{4C1E5720-49B6-4565-884E-47356877961B}">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32" operator="equal" id="{1FFF5205-515C-40B0-BF58-EC51761ECE2E}">
            <xm:f>datos!$Y$3</xm:f>
            <x14:dxf>
              <fill>
                <patternFill>
                  <bgColor rgb="FFFF0000"/>
                </patternFill>
              </fill>
              <border>
                <left style="thin">
                  <color auto="1"/>
                </left>
                <right style="thin">
                  <color auto="1"/>
                </right>
                <top style="thin">
                  <color auto="1"/>
                </top>
                <bottom style="thin">
                  <color auto="1"/>
                </bottom>
                <vertical/>
                <horizontal/>
              </border>
            </x14:dxf>
          </x14:cfRule>
          <xm:sqref>AJ18</xm:sqref>
        </x14:conditionalFormatting>
        <x14:conditionalFormatting xmlns:xm="http://schemas.microsoft.com/office/excel/2006/main">
          <x14:cfRule type="cellIs" priority="24" operator="equal" id="{56B1E51A-F62D-4AEE-8900-43101BCE7F5C}">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25" operator="equal" id="{E1F13C4C-CDB8-4BF3-AAE6-060FDD5965D6}">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26" operator="equal" id="{9C8472BE-111D-4FCC-88CE-7FFD5E9B7F9A}">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27" operator="equal" id="{22B86F26-F7D8-42AE-A9FC-890323E2D9D0}">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28" operator="equal" id="{8C67D140-7C8F-453D-912B-E06CB067988E}">
            <xm:f>datos!$AE$3</xm:f>
            <x14:dxf>
              <fill>
                <patternFill>
                  <bgColor rgb="FF92D050"/>
                </patternFill>
              </fill>
              <border>
                <left style="thin">
                  <color auto="1"/>
                </left>
                <right style="thin">
                  <color auto="1"/>
                </right>
                <top style="thin">
                  <color auto="1"/>
                </top>
                <bottom style="thin">
                  <color auto="1"/>
                </bottom>
                <vertical/>
                <horizontal/>
              </border>
            </x14:dxf>
          </x14:cfRule>
          <xm:sqref>AF19:AF21</xm:sqref>
        </x14:conditionalFormatting>
        <x14:conditionalFormatting xmlns:xm="http://schemas.microsoft.com/office/excel/2006/main">
          <x14:cfRule type="cellIs" priority="51" operator="equal" id="{947D0953-BF59-402D-9A41-38A9533E5D79}">
            <xm:f>datos!$AC$15</xm:f>
            <x14:dxf>
              <fill>
                <patternFill>
                  <bgColor rgb="FFFF0000"/>
                </patternFill>
              </fill>
              <border>
                <left style="thin">
                  <color auto="1"/>
                </left>
                <right style="thin">
                  <color auto="1"/>
                </right>
                <top style="thin">
                  <color auto="1"/>
                </top>
                <bottom style="thin">
                  <color auto="1"/>
                </bottom>
                <vertical/>
                <horizontal/>
              </border>
            </x14:dxf>
          </x14:cfRule>
          <x14:cfRule type="cellIs" priority="52" operator="equal" id="{95F99106-F9E1-477B-8416-41C85F3B70B5}">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53" operator="equal" id="{995C928A-BA58-4529-BA5E-3C0AB0DF3367}">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54" operator="equal" id="{E1653431-A8FD-441B-ADF2-395298B9866C}">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55" operator="equal" id="{96D70F14-1693-417E-BBE5-D39383ACF048}">
            <xm:f>datos!$AC$11</xm:f>
            <x14:dxf>
              <fill>
                <patternFill>
                  <bgColor rgb="FF92D050"/>
                </patternFill>
              </fill>
              <border>
                <left style="thin">
                  <color auto="1"/>
                </left>
                <right style="thin">
                  <color auto="1"/>
                </right>
                <top style="thin">
                  <color auto="1"/>
                </top>
                <bottom style="thin">
                  <color auto="1"/>
                </bottom>
                <vertical/>
                <horizontal/>
              </border>
            </x14:dxf>
          </x14:cfRule>
          <xm:sqref>AH17:AH21</xm:sqref>
        </x14:conditionalFormatting>
        <x14:conditionalFormatting xmlns:xm="http://schemas.microsoft.com/office/excel/2006/main">
          <x14:cfRule type="cellIs" priority="10" operator="equal" id="{D5E13C12-DA72-4395-A1CF-C9F2CB6D76B1}">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1" operator="equal" id="{4FBE6390-FA67-4278-9D9C-E86748E63F20}">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2" operator="equal" id="{1D4374CF-8C10-40C3-B0C3-7E4A6176C897}">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3" operator="equal" id="{68747CF0-C2B4-45A7-AE2F-DC5B56144BC8}">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4" operator="equal" id="{4A10E773-54B8-453B-A12A-856586ECD9C3}">
            <xm:f>datos!$AE$3</xm:f>
            <x14:dxf>
              <fill>
                <patternFill>
                  <bgColor rgb="FF92D050"/>
                </patternFill>
              </fill>
              <border>
                <left style="thin">
                  <color auto="1"/>
                </left>
                <right style="thin">
                  <color auto="1"/>
                </right>
                <top style="thin">
                  <color auto="1"/>
                </top>
                <bottom style="thin">
                  <color auto="1"/>
                </bottom>
                <vertical/>
                <horizontal/>
              </border>
            </x14:dxf>
          </x14:cfRule>
          <xm:sqref>M12 M17</xm:sqref>
        </x14:conditionalFormatting>
        <x14:conditionalFormatting xmlns:xm="http://schemas.microsoft.com/office/excel/2006/main">
          <x14:cfRule type="cellIs" priority="15" operator="equal" id="{ACEF1C88-990E-4AE1-9DF6-B5B155B6EDB5}">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6" operator="equal" id="{388FBFA9-9977-407E-B31F-941E63062B2D}">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7" operator="equal" id="{68D6525D-63DC-47DB-B0C1-22224E9B9D42}">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8" operator="equal" id="{C83C5291-04D4-4484-B164-44DF10429B66}">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9" operator="equal" id="{54D66D09-2C12-4A0D-99D0-2C9B68975C03}">
            <xm:f>datos!$AE$3</xm:f>
            <x14:dxf>
              <fill>
                <patternFill>
                  <bgColor rgb="FF92D050"/>
                </patternFill>
              </fill>
              <border>
                <left style="thin">
                  <color auto="1"/>
                </left>
                <right style="thin">
                  <color auto="1"/>
                </right>
                <top style="thin">
                  <color auto="1"/>
                </top>
                <bottom style="thin">
                  <color auto="1"/>
                </bottom>
                <vertical/>
                <horizontal/>
              </border>
            </x14:dxf>
          </x14:cfRule>
          <xm:sqref>M5 M7</xm:sqref>
        </x14:conditionalFormatting>
        <x14:conditionalFormatting xmlns:xm="http://schemas.microsoft.com/office/excel/2006/main">
          <x14:cfRule type="cellIs" priority="5" operator="equal" id="{28771225-490C-425B-9DB7-2E0324A601CF}">
            <xm:f>datos!$AC$11</xm:f>
            <x14:dxf>
              <fill>
                <patternFill>
                  <bgColor rgb="FF92D050"/>
                </patternFill>
              </fill>
              <border>
                <left style="thin">
                  <color auto="1"/>
                </left>
                <right style="thin">
                  <color auto="1"/>
                </right>
                <top style="thin">
                  <color auto="1"/>
                </top>
                <bottom style="thin">
                  <color auto="1"/>
                </bottom>
                <vertical/>
                <horizontal/>
              </border>
            </x14:dxf>
          </x14:cfRule>
          <x14:cfRule type="cellIs" priority="6" operator="equal" id="{EC1AE429-9AC4-4B2E-94C4-D53780587306}">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7" operator="equal" id="{18F12C66-8E6F-4150-B9B5-BC1D505C8D2E}">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8" operator="equal" id="{5A91C63C-3439-49CB-AF7A-4E684B0D80EC}">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9" operator="equal" id="{7E6F1469-1822-4D5E-9AA9-52ADF35CCBB0}">
            <xm:f>datos!$AC$15</xm:f>
            <x14:dxf>
              <fill>
                <patternFill>
                  <bgColor rgb="FFFF0000"/>
                </patternFill>
              </fill>
            </x14:dxf>
          </x14:cfRule>
          <xm:sqref>O7 O11:O12 O17</xm:sqref>
        </x14:conditionalFormatting>
      </x14:conditionalFormattings>
    </ext>
    <ext xmlns:x14="http://schemas.microsoft.com/office/spreadsheetml/2009/9/main" uri="{CCE6A557-97BC-4b89-ADB6-D9C93CAAB3DF}">
      <x14:dataValidations xmlns:xm="http://schemas.microsoft.com/office/excel/2006/main" count="9">
        <x14:dataValidation type="list" allowBlank="1" showInputMessage="1" showErrorMessage="1" xr:uid="{3FEB392B-0739-4ACC-A53B-129B28D4E072}">
          <x14:formula1>
            <xm:f>datos!$A$2:$A$5</xm:f>
          </x14:formula1>
          <xm:sqref>C5:C16</xm:sqref>
        </x14:dataValidation>
        <x14:dataValidation type="list" allowBlank="1" showInputMessage="1" showErrorMessage="1" xr:uid="{44BC1A25-02CA-4CF1-A9E0-5978942BBFB7}">
          <x14:formula1>
            <xm:f>datos!$I$2:$I$3</xm:f>
          </x14:formula1>
          <xm:sqref>AC5:AC21</xm:sqref>
        </x14:dataValidation>
        <x14:dataValidation type="list" allowBlank="1" showInputMessage="1" showErrorMessage="1" xr:uid="{AB3A434C-FC8A-4965-8DE7-F03E433C5395}">
          <x14:formula1>
            <xm:f>datos!$B$2:$B$21</xm:f>
          </x14:formula1>
          <xm:sqref>B5:B21</xm:sqref>
        </x14:dataValidation>
        <x14:dataValidation type="list" allowBlank="1" showInputMessage="1" showErrorMessage="1" xr:uid="{7BB051C7-0B18-42E1-9839-6E1E7E8585DB}">
          <x14:formula1>
            <xm:f>datos!$A$2:$A$6</xm:f>
          </x14:formula1>
          <xm:sqref>C17:C21</xm:sqref>
        </x14:dataValidation>
        <x14:dataValidation type="list" allowBlank="1" showInputMessage="1" showErrorMessage="1" xr:uid="{0F63AAEC-1377-4BC5-870E-0E3F699CC204}">
          <x14:formula1>
            <xm:f>datos!$G$2:$G$4</xm:f>
          </x14:formula1>
          <xm:sqref>F5:F21</xm:sqref>
        </x14:dataValidation>
        <x14:dataValidation type="list" allowBlank="1" showInputMessage="1" showErrorMessage="1" xr:uid="{9C93195C-682B-4A10-83B6-355FB29C8D6E}">
          <x14:formula1>
            <xm:f>datos!$E$2:$E$8</xm:f>
          </x14:formula1>
          <xm:sqref>K5:K21</xm:sqref>
        </x14:dataValidation>
        <x14:dataValidation type="list" allowBlank="1" showInputMessage="1" showErrorMessage="1" xr:uid="{0841FAEB-4C62-4D98-ABC9-B44DC0ADFF48}">
          <x14:formula1>
            <xm:f>datos!$J$2:$J$3</xm:f>
          </x14:formula1>
          <xm:sqref>AD5:AD21</xm:sqref>
        </x14:dataValidation>
        <x14:dataValidation type="list" allowBlank="1" showInputMessage="1" showErrorMessage="1" xr:uid="{3E7A9E93-D960-49FD-B7C9-7A7A619C2C90}">
          <x14:formula1>
            <xm:f>datos!$N$2:$N$5</xm:f>
          </x14:formula1>
          <xm:sqref>AK5:AK21</xm:sqref>
        </x14:dataValidation>
        <x14:dataValidation type="list" allowBlank="1" showInputMessage="1" showErrorMessage="1" xr:uid="{171A43A4-AEE6-49DE-B2CB-9E39CF200462}">
          <x14:formula1>
            <xm:f>datos!$D$2:$D$12</xm:f>
          </x14:formula1>
          <xm:sqref>J5:J21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X22"/>
  <sheetViews>
    <sheetView topLeftCell="G1" zoomScale="120" zoomScaleNormal="120" workbookViewId="0">
      <selection activeCell="M5" sqref="M5"/>
    </sheetView>
  </sheetViews>
  <sheetFormatPr baseColWidth="10" defaultRowHeight="15" x14ac:dyDescent="0.25"/>
  <cols>
    <col min="1" max="1" width="67.42578125" customWidth="1"/>
    <col min="2" max="2" width="42.42578125" bestFit="1" customWidth="1"/>
    <col min="3" max="4" width="37.7109375" customWidth="1"/>
    <col min="5" max="5" width="45.5703125" customWidth="1"/>
    <col min="6" max="6" width="56" customWidth="1"/>
    <col min="7" max="7" width="37.7109375" customWidth="1"/>
    <col min="8" max="10" width="15.7109375" customWidth="1"/>
    <col min="11" max="11" width="10.42578125" bestFit="1" customWidth="1"/>
    <col min="12" max="12" width="12.140625" bestFit="1" customWidth="1"/>
    <col min="13" max="13" width="18.28515625" bestFit="1" customWidth="1"/>
    <col min="14" max="14" width="18.28515625" customWidth="1"/>
    <col min="15" max="15" width="24.42578125" bestFit="1" customWidth="1"/>
    <col min="16" max="16" width="23.85546875" customWidth="1"/>
    <col min="17" max="17" width="9.140625" bestFit="1" customWidth="1"/>
    <col min="21" max="21" width="11.85546875" bestFit="1" customWidth="1"/>
    <col min="23" max="23" width="12.7109375" customWidth="1"/>
    <col min="24" max="24" width="7.42578125" customWidth="1"/>
    <col min="27" max="27" width="7.42578125" customWidth="1"/>
    <col min="28" max="28" width="34.85546875" customWidth="1"/>
    <col min="29" max="29" width="13.7109375" customWidth="1"/>
    <col min="30" max="31" width="14.42578125" customWidth="1"/>
    <col min="32" max="32" width="10.140625" customWidth="1"/>
    <col min="33" max="33" width="15.140625" customWidth="1"/>
    <col min="34" max="34" width="13.42578125" customWidth="1"/>
    <col min="35" max="35" width="19.85546875" customWidth="1"/>
    <col min="43" max="43" width="77.7109375" customWidth="1"/>
    <col min="47" max="47" width="16.42578125" bestFit="1" customWidth="1"/>
  </cols>
  <sheetData>
    <row r="1" spans="1:50" ht="38.25" customHeight="1" thickBot="1" x14ac:dyDescent="0.3">
      <c r="A1" s="1" t="s">
        <v>11</v>
      </c>
      <c r="B1" s="1" t="s">
        <v>12</v>
      </c>
      <c r="C1" s="69" t="s">
        <v>91</v>
      </c>
      <c r="D1" s="1" t="s">
        <v>224</v>
      </c>
      <c r="E1" s="1" t="s">
        <v>1</v>
      </c>
      <c r="F1" s="1" t="s">
        <v>63</v>
      </c>
      <c r="G1" s="1" t="s">
        <v>13</v>
      </c>
      <c r="H1" s="5" t="s">
        <v>2</v>
      </c>
      <c r="I1" t="s">
        <v>222</v>
      </c>
      <c r="J1" s="5" t="s">
        <v>7</v>
      </c>
      <c r="K1" s="5" t="s">
        <v>8</v>
      </c>
      <c r="L1" s="5" t="s">
        <v>9</v>
      </c>
      <c r="M1" s="5" t="s">
        <v>10</v>
      </c>
      <c r="N1" s="5" t="s">
        <v>4</v>
      </c>
      <c r="O1" s="5" t="s">
        <v>5</v>
      </c>
      <c r="P1" s="2" t="s">
        <v>14</v>
      </c>
      <c r="Q1" s="8"/>
      <c r="R1" s="8"/>
      <c r="S1" s="10" t="s">
        <v>26</v>
      </c>
      <c r="T1" s="10" t="s">
        <v>15</v>
      </c>
      <c r="U1" s="10" t="s">
        <v>16</v>
      </c>
      <c r="V1" s="10" t="s">
        <v>17</v>
      </c>
      <c r="W1" s="10" t="s">
        <v>18</v>
      </c>
      <c r="AB1" s="531" t="s">
        <v>275</v>
      </c>
      <c r="AC1" s="532"/>
      <c r="AD1" s="532"/>
      <c r="AE1" s="533"/>
      <c r="AG1" s="538" t="s">
        <v>89</v>
      </c>
      <c r="AH1" s="539"/>
      <c r="AI1" s="539"/>
      <c r="AN1" s="540" t="s">
        <v>66</v>
      </c>
      <c r="AO1" s="541"/>
      <c r="AP1" s="541"/>
      <c r="AQ1" s="541"/>
      <c r="AR1" s="542"/>
      <c r="AX1" s="2" t="s">
        <v>183</v>
      </c>
    </row>
    <row r="2" spans="1:50" ht="31.5" thickTop="1" thickBot="1" x14ac:dyDescent="0.3">
      <c r="A2" s="171" t="s">
        <v>258</v>
      </c>
      <c r="B2" s="3" t="s">
        <v>242</v>
      </c>
      <c r="C2" s="78"/>
      <c r="D2" s="169" t="s">
        <v>12</v>
      </c>
      <c r="E2" t="s">
        <v>131</v>
      </c>
      <c r="F2" s="24"/>
      <c r="G2" t="s">
        <v>32</v>
      </c>
      <c r="H2" s="6" t="s">
        <v>36</v>
      </c>
      <c r="I2" t="s">
        <v>49</v>
      </c>
      <c r="J2" s="6" t="s">
        <v>52</v>
      </c>
      <c r="K2" s="6" t="s">
        <v>54</v>
      </c>
      <c r="L2" s="6" t="s">
        <v>56</v>
      </c>
      <c r="M2" s="6" t="s">
        <v>58</v>
      </c>
      <c r="N2" s="6"/>
      <c r="O2" s="6" t="s">
        <v>61</v>
      </c>
      <c r="P2" t="s">
        <v>19</v>
      </c>
      <c r="Q2" s="8"/>
      <c r="R2" s="8"/>
      <c r="S2" s="8" t="str">
        <f>MID(ADDRESS(ROW(S1),COLUMN(S1),4),1,1)</f>
        <v>S</v>
      </c>
      <c r="T2" s="8" t="str">
        <f>MID(ADDRESS(ROW(T1),COLUMN(T1),4),1,1)</f>
        <v>T</v>
      </c>
      <c r="U2" s="8" t="str">
        <f>MID(ADDRESS(ROW(U1),COLUMN(U1),4),1,1)</f>
        <v>U</v>
      </c>
      <c r="V2" s="8" t="str">
        <f>MID(ADDRESS(ROW(V1),COLUMN(V1),4),1,1)</f>
        <v>V</v>
      </c>
      <c r="W2" s="8" t="str">
        <f>MID(ADDRESS(ROW(W1),COLUMN(W1),4),1,1)</f>
        <v>W</v>
      </c>
      <c r="AB2" s="39" t="s">
        <v>35</v>
      </c>
      <c r="AC2" s="20" t="s">
        <v>64</v>
      </c>
      <c r="AD2" s="20" t="s">
        <v>9</v>
      </c>
      <c r="AE2" s="32" t="s">
        <v>65</v>
      </c>
      <c r="AG2" s="20" t="s">
        <v>46</v>
      </c>
      <c r="AH2" s="20" t="s">
        <v>36</v>
      </c>
      <c r="AI2" s="20" t="s">
        <v>40</v>
      </c>
      <c r="AN2" s="543" t="s">
        <v>67</v>
      </c>
      <c r="AO2" s="544"/>
      <c r="AP2" s="544"/>
      <c r="AQ2" s="71" t="s">
        <v>68</v>
      </c>
      <c r="AR2" s="53" t="s">
        <v>69</v>
      </c>
      <c r="AX2" t="s">
        <v>184</v>
      </c>
    </row>
    <row r="3" spans="1:50" ht="45" x14ac:dyDescent="0.25">
      <c r="A3" s="3" t="s">
        <v>259</v>
      </c>
      <c r="B3" s="3" t="s">
        <v>243</v>
      </c>
      <c r="C3" s="78"/>
      <c r="D3" s="169" t="s">
        <v>278</v>
      </c>
      <c r="E3" t="s">
        <v>272</v>
      </c>
      <c r="F3" s="38" t="s">
        <v>44</v>
      </c>
      <c r="G3" t="s">
        <v>33</v>
      </c>
      <c r="H3" s="7" t="s">
        <v>0</v>
      </c>
      <c r="I3" t="s">
        <v>50</v>
      </c>
      <c r="J3" s="7" t="s">
        <v>53</v>
      </c>
      <c r="K3" s="7" t="s">
        <v>55</v>
      </c>
      <c r="L3" s="7" t="s">
        <v>57</v>
      </c>
      <c r="M3" s="7" t="s">
        <v>59</v>
      </c>
      <c r="N3" s="6" t="s">
        <v>236</v>
      </c>
      <c r="O3" s="7" t="s">
        <v>62</v>
      </c>
      <c r="P3" t="s">
        <v>20</v>
      </c>
      <c r="Q3" s="10" t="s">
        <v>27</v>
      </c>
      <c r="R3" s="8">
        <f>ROW(Q3)</f>
        <v>3</v>
      </c>
      <c r="S3" s="9" t="s">
        <v>21</v>
      </c>
      <c r="T3" s="9" t="s">
        <v>21</v>
      </c>
      <c r="U3" s="9" t="s">
        <v>21</v>
      </c>
      <c r="V3" s="9" t="s">
        <v>21</v>
      </c>
      <c r="W3" s="9" t="s">
        <v>22</v>
      </c>
      <c r="Y3" s="11" t="s">
        <v>22</v>
      </c>
      <c r="AB3" s="40" t="s">
        <v>237</v>
      </c>
      <c r="AC3" s="21">
        <v>0.2</v>
      </c>
      <c r="AD3" s="8">
        <v>5</v>
      </c>
      <c r="AE3" s="41" t="s">
        <v>30</v>
      </c>
      <c r="AG3" s="8">
        <v>25</v>
      </c>
      <c r="AH3" s="8" t="str">
        <f>VLOOKUP(AI3,datos!$AC$2:$AE$7,3,0)</f>
        <v>Baja</v>
      </c>
      <c r="AI3" s="50">
        <f>+IF(OR(AG3="",AG3=0),"",IF(AG3&lt;=datos!$AD$3,datos!$AC$3,IF(AND(AG3&gt;datos!$AD$3,AG3&lt;=datos!$AD$4),datos!$AC$4,IF(AND(AG3&gt;datos!$AD$4,AG3&lt;=datos!$AD$5),datos!$AC$5,IF(AND(AG3&gt;datos!$AD$5,AG3&lt;=datos!$AD$6),datos!$AC$6,IF(AG3&gt;datos!$AD$7,datos!$AC$7,0))))))</f>
        <v>0.4</v>
      </c>
      <c r="AN3" s="545" t="s">
        <v>70</v>
      </c>
      <c r="AO3" s="547" t="s">
        <v>6</v>
      </c>
      <c r="AP3" s="72" t="s">
        <v>49</v>
      </c>
      <c r="AQ3" s="54" t="s">
        <v>71</v>
      </c>
      <c r="AR3" s="55">
        <v>0.25</v>
      </c>
      <c r="AT3" t="s">
        <v>86</v>
      </c>
      <c r="AU3" t="s">
        <v>87</v>
      </c>
      <c r="AV3" t="s">
        <v>85</v>
      </c>
      <c r="AX3" t="s">
        <v>185</v>
      </c>
    </row>
    <row r="4" spans="1:50" ht="31.5" x14ac:dyDescent="0.25">
      <c r="A4" s="3" t="s">
        <v>260</v>
      </c>
      <c r="B4" s="3" t="s">
        <v>244</v>
      </c>
      <c r="C4" s="78"/>
      <c r="D4" s="169" t="s">
        <v>225</v>
      </c>
      <c r="E4" t="s">
        <v>273</v>
      </c>
      <c r="F4" s="38" t="s">
        <v>45</v>
      </c>
      <c r="G4" t="s">
        <v>34</v>
      </c>
      <c r="I4" t="s">
        <v>51</v>
      </c>
      <c r="N4" s="7" t="s">
        <v>60</v>
      </c>
      <c r="P4" t="s">
        <v>23</v>
      </c>
      <c r="Q4" s="10" t="s">
        <v>28</v>
      </c>
      <c r="R4" s="8">
        <f>ROW(Q4)</f>
        <v>4</v>
      </c>
      <c r="S4" s="9" t="s">
        <v>16</v>
      </c>
      <c r="T4" s="9" t="s">
        <v>16</v>
      </c>
      <c r="U4" s="9" t="s">
        <v>21</v>
      </c>
      <c r="V4" s="9" t="s">
        <v>21</v>
      </c>
      <c r="W4" s="9" t="s">
        <v>22</v>
      </c>
      <c r="Y4" s="12" t="s">
        <v>21</v>
      </c>
      <c r="AB4" s="40" t="s">
        <v>240</v>
      </c>
      <c r="AC4" s="21">
        <v>0.4</v>
      </c>
      <c r="AD4" s="8">
        <v>25</v>
      </c>
      <c r="AE4" s="42" t="s">
        <v>29</v>
      </c>
      <c r="AH4" s="20" t="s">
        <v>40</v>
      </c>
      <c r="AI4" s="20" t="s">
        <v>90</v>
      </c>
      <c r="AN4" s="546"/>
      <c r="AO4" s="548"/>
      <c r="AP4" s="73" t="s">
        <v>50</v>
      </c>
      <c r="AQ4" s="56" t="s">
        <v>72</v>
      </c>
      <c r="AR4" s="57">
        <v>0.15</v>
      </c>
      <c r="AT4" t="s">
        <v>51</v>
      </c>
      <c r="AU4" t="s">
        <v>52</v>
      </c>
      <c r="AV4" s="61">
        <f>IF(AT4="",0,VLOOKUP(AT4,datos!$AP$3:$AR$7,3,0))+IF(AU4="",0,VLOOKUP(AU4,datos!$AP$3:$AR$7,3,0))</f>
        <v>0.35</v>
      </c>
    </row>
    <row r="5" spans="1:50" ht="47.25" customHeight="1" thickBot="1" x14ac:dyDescent="0.3">
      <c r="A5" s="3" t="s">
        <v>261</v>
      </c>
      <c r="B5" s="3" t="s">
        <v>245</v>
      </c>
      <c r="C5" s="78"/>
      <c r="D5" s="169" t="s">
        <v>226</v>
      </c>
      <c r="E5" s="176" t="s">
        <v>274</v>
      </c>
      <c r="F5" s="38" t="s">
        <v>41</v>
      </c>
      <c r="N5" s="7"/>
      <c r="Q5" s="10" t="s">
        <v>31</v>
      </c>
      <c r="R5" s="8">
        <f>ROW(Q5)</f>
        <v>5</v>
      </c>
      <c r="S5" s="9" t="s">
        <v>16</v>
      </c>
      <c r="T5" s="9" t="s">
        <v>16</v>
      </c>
      <c r="U5" s="9" t="s">
        <v>16</v>
      </c>
      <c r="V5" s="9" t="s">
        <v>21</v>
      </c>
      <c r="W5" s="9" t="s">
        <v>22</v>
      </c>
      <c r="Y5" s="13" t="s">
        <v>16</v>
      </c>
      <c r="AB5" s="40" t="s">
        <v>241</v>
      </c>
      <c r="AC5" s="21">
        <v>0.6</v>
      </c>
      <c r="AD5" s="8">
        <v>150</v>
      </c>
      <c r="AE5" s="43" t="s">
        <v>31</v>
      </c>
      <c r="AH5" s="62" t="str">
        <f>+IF(AI5&lt;=datos!$AC$3,datos!$AE$3,IF(AI5&lt;=datos!$AC$4,datos!$AE$4,IF(AI5&lt;=datos!$AC$5,datos!$AE$5,IF(AI5&lt;=datos!$AC$6,datos!$AE$6,IF(AI5&lt;=datos!$AC$7,datos!$AE$7,"")))))</f>
        <v>Baja</v>
      </c>
      <c r="AI5" s="62">
        <v>0.36</v>
      </c>
      <c r="AN5" s="546"/>
      <c r="AO5" s="548"/>
      <c r="AP5" s="73" t="s">
        <v>51</v>
      </c>
      <c r="AQ5" s="56" t="s">
        <v>73</v>
      </c>
      <c r="AR5" s="57">
        <v>0.1</v>
      </c>
    </row>
    <row r="6" spans="1:50" ht="49.5" customHeight="1" x14ac:dyDescent="0.25">
      <c r="A6" s="4" t="s">
        <v>262</v>
      </c>
      <c r="B6" s="3" t="s">
        <v>246</v>
      </c>
      <c r="C6" s="78"/>
      <c r="D6" s="169" t="s">
        <v>227</v>
      </c>
      <c r="E6" t="s">
        <v>279</v>
      </c>
      <c r="F6" s="38" t="s">
        <v>42</v>
      </c>
      <c r="Q6" s="10" t="s">
        <v>29</v>
      </c>
      <c r="R6" s="8">
        <f>ROW(Q6)</f>
        <v>6</v>
      </c>
      <c r="S6" s="9" t="s">
        <v>24</v>
      </c>
      <c r="T6" s="9" t="s">
        <v>16</v>
      </c>
      <c r="U6" s="9" t="s">
        <v>16</v>
      </c>
      <c r="V6" s="9" t="s">
        <v>21</v>
      </c>
      <c r="W6" s="9" t="s">
        <v>22</v>
      </c>
      <c r="Y6" s="14" t="s">
        <v>24</v>
      </c>
      <c r="AB6" s="40" t="s">
        <v>238</v>
      </c>
      <c r="AC6" s="21">
        <v>0.8</v>
      </c>
      <c r="AD6" s="8">
        <v>300</v>
      </c>
      <c r="AE6" s="44" t="s">
        <v>28</v>
      </c>
      <c r="AN6" s="546"/>
      <c r="AO6" s="548" t="s">
        <v>7</v>
      </c>
      <c r="AP6" s="73" t="s">
        <v>52</v>
      </c>
      <c r="AQ6" s="56" t="s">
        <v>74</v>
      </c>
      <c r="AR6" s="57">
        <v>0.25</v>
      </c>
      <c r="AT6" s="76" t="s">
        <v>6</v>
      </c>
      <c r="AU6" s="77" t="s">
        <v>2</v>
      </c>
    </row>
    <row r="7" spans="1:50" ht="46.5" customHeight="1" thickBot="1" x14ac:dyDescent="0.3">
      <c r="A7" s="172" t="s">
        <v>263</v>
      </c>
      <c r="B7" s="3" t="s">
        <v>247</v>
      </c>
      <c r="C7" s="78"/>
      <c r="D7" s="170"/>
      <c r="E7" t="s">
        <v>280</v>
      </c>
      <c r="F7" s="38" t="s">
        <v>43</v>
      </c>
      <c r="Q7" s="10" t="s">
        <v>30</v>
      </c>
      <c r="R7" s="8">
        <f>ROW(Q7)</f>
        <v>7</v>
      </c>
      <c r="S7" s="9" t="s">
        <v>24</v>
      </c>
      <c r="T7" s="9" t="s">
        <v>24</v>
      </c>
      <c r="U7" s="9" t="s">
        <v>16</v>
      </c>
      <c r="V7" s="9" t="s">
        <v>21</v>
      </c>
      <c r="W7" s="9" t="s">
        <v>22</v>
      </c>
      <c r="AB7" s="45" t="s">
        <v>239</v>
      </c>
      <c r="AC7" s="33">
        <v>1</v>
      </c>
      <c r="AD7" s="46">
        <v>300</v>
      </c>
      <c r="AE7" s="47" t="s">
        <v>27</v>
      </c>
      <c r="AN7" s="546"/>
      <c r="AO7" s="548"/>
      <c r="AP7" s="73" t="s">
        <v>53</v>
      </c>
      <c r="AQ7" s="56" t="s">
        <v>75</v>
      </c>
      <c r="AR7" s="57">
        <v>0.15</v>
      </c>
      <c r="AT7" s="63" t="s">
        <v>49</v>
      </c>
      <c r="AU7" s="65" t="s">
        <v>36</v>
      </c>
    </row>
    <row r="8" spans="1:50" ht="32.25" thickBot="1" x14ac:dyDescent="0.3">
      <c r="A8" s="172" t="s">
        <v>264</v>
      </c>
      <c r="B8" s="3" t="s">
        <v>248</v>
      </c>
      <c r="C8" s="78"/>
      <c r="D8" s="169"/>
      <c r="E8" t="s">
        <v>281</v>
      </c>
      <c r="F8" s="75" t="s">
        <v>121</v>
      </c>
      <c r="AN8" s="546" t="s">
        <v>76</v>
      </c>
      <c r="AO8" s="548" t="s">
        <v>8</v>
      </c>
      <c r="AP8" s="73" t="s">
        <v>54</v>
      </c>
      <c r="AQ8" s="56" t="s">
        <v>77</v>
      </c>
      <c r="AR8" s="58" t="s">
        <v>78</v>
      </c>
      <c r="AT8" s="63" t="s">
        <v>50</v>
      </c>
      <c r="AU8" s="65" t="s">
        <v>36</v>
      </c>
    </row>
    <row r="9" spans="1:50" ht="48" thickBot="1" x14ac:dyDescent="0.3">
      <c r="A9" s="172" t="s">
        <v>265</v>
      </c>
      <c r="B9" s="3" t="s">
        <v>249</v>
      </c>
      <c r="C9" s="79"/>
      <c r="D9" s="169"/>
      <c r="E9" s="3" t="s">
        <v>282</v>
      </c>
      <c r="F9" s="75" t="s">
        <v>126</v>
      </c>
      <c r="S9" s="534" t="s">
        <v>25</v>
      </c>
      <c r="T9" s="534"/>
      <c r="U9" s="534"/>
      <c r="AB9" s="535" t="s">
        <v>37</v>
      </c>
      <c r="AC9" s="536"/>
      <c r="AD9" s="537"/>
      <c r="AN9" s="546"/>
      <c r="AO9" s="548"/>
      <c r="AP9" s="73" t="s">
        <v>55</v>
      </c>
      <c r="AQ9" s="56" t="s">
        <v>79</v>
      </c>
      <c r="AR9" s="58" t="s">
        <v>78</v>
      </c>
      <c r="AT9" s="64" t="s">
        <v>51</v>
      </c>
      <c r="AU9" s="66" t="s">
        <v>0</v>
      </c>
    </row>
    <row r="10" spans="1:50" ht="62.25" customHeight="1" x14ac:dyDescent="0.25">
      <c r="A10" s="172" t="s">
        <v>266</v>
      </c>
      <c r="B10" s="3" t="s">
        <v>250</v>
      </c>
      <c r="C10" s="78"/>
      <c r="D10" s="169"/>
      <c r="E10" t="s">
        <v>283</v>
      </c>
      <c r="F10" s="75" t="s">
        <v>122</v>
      </c>
      <c r="S10" s="51" t="s">
        <v>30</v>
      </c>
      <c r="T10" s="51" t="s">
        <v>26</v>
      </c>
      <c r="U10" s="52" t="str">
        <f ca="1">IFERROR(INDIRECT("datos!"&amp;HLOOKUP(T10,calculo_imp,2,FALSE)&amp;VLOOKUP(S10,calculo_prob,2,FALSE)),"")</f>
        <v>Bajo</v>
      </c>
      <c r="AB10" s="23" t="s">
        <v>38</v>
      </c>
      <c r="AC10" s="24"/>
      <c r="AD10" s="25" t="s">
        <v>36</v>
      </c>
      <c r="AG10" s="20" t="s">
        <v>47</v>
      </c>
      <c r="AH10" s="20" t="s">
        <v>48</v>
      </c>
      <c r="AI10" s="20" t="s">
        <v>36</v>
      </c>
      <c r="AN10" s="546"/>
      <c r="AO10" s="548" t="s">
        <v>9</v>
      </c>
      <c r="AP10" s="73" t="s">
        <v>56</v>
      </c>
      <c r="AQ10" s="56" t="s">
        <v>80</v>
      </c>
      <c r="AR10" s="58" t="s">
        <v>78</v>
      </c>
    </row>
    <row r="11" spans="1:50" ht="45" x14ac:dyDescent="0.25">
      <c r="A11" s="172" t="s">
        <v>267</v>
      </c>
      <c r="B11" s="3" t="s">
        <v>251</v>
      </c>
      <c r="C11" s="78"/>
      <c r="F11" s="75" t="s">
        <v>127</v>
      </c>
      <c r="AA11" s="22"/>
      <c r="AB11" s="26" t="s">
        <v>44</v>
      </c>
      <c r="AC11" s="15" t="s">
        <v>26</v>
      </c>
      <c r="AD11" s="34">
        <v>0.2</v>
      </c>
      <c r="AG11" s="49" t="s">
        <v>44</v>
      </c>
      <c r="AH11" s="48" t="str">
        <f>VLOOKUP(AG11,datos!$AB$10:$AD$21,2,0)</f>
        <v>Leve</v>
      </c>
      <c r="AI11" s="37">
        <f>IF(OR(AG11=datos!$AB$10,AG11=datos!$AB$16),"",VLOOKUP(AG11,datos!$AB$10:$AD$21,3,0))</f>
        <v>0.2</v>
      </c>
      <c r="AN11" s="546"/>
      <c r="AO11" s="548"/>
      <c r="AP11" s="73" t="s">
        <v>57</v>
      </c>
      <c r="AQ11" s="56" t="s">
        <v>81</v>
      </c>
      <c r="AR11" s="58" t="s">
        <v>78</v>
      </c>
    </row>
    <row r="12" spans="1:50" ht="45" x14ac:dyDescent="0.25">
      <c r="A12" s="172" t="s">
        <v>268</v>
      </c>
      <c r="B12" s="3" t="s">
        <v>252</v>
      </c>
      <c r="C12" s="78"/>
      <c r="F12" s="75" t="s">
        <v>123</v>
      </c>
      <c r="AA12" s="22"/>
      <c r="AB12" s="27" t="s">
        <v>45</v>
      </c>
      <c r="AC12" s="16" t="s">
        <v>15</v>
      </c>
      <c r="AD12" s="34">
        <v>0.4</v>
      </c>
      <c r="AH12" s="20" t="s">
        <v>0</v>
      </c>
      <c r="AI12" s="20" t="s">
        <v>88</v>
      </c>
      <c r="AN12" s="546"/>
      <c r="AO12" s="548" t="s">
        <v>10</v>
      </c>
      <c r="AP12" s="73" t="s">
        <v>58</v>
      </c>
      <c r="AQ12" s="56" t="s">
        <v>82</v>
      </c>
      <c r="AR12" s="58" t="s">
        <v>78</v>
      </c>
    </row>
    <row r="13" spans="1:50" ht="32.25" thickBot="1" x14ac:dyDescent="0.3">
      <c r="A13" s="4"/>
      <c r="B13" s="3" t="s">
        <v>253</v>
      </c>
      <c r="C13" s="68"/>
      <c r="D13" s="4" t="s">
        <v>223</v>
      </c>
      <c r="F13" s="38" t="s">
        <v>217</v>
      </c>
      <c r="AA13" s="22"/>
      <c r="AB13" s="27" t="s">
        <v>41</v>
      </c>
      <c r="AC13" s="17" t="s">
        <v>16</v>
      </c>
      <c r="AD13" s="34">
        <v>0.6</v>
      </c>
      <c r="AH13" s="62" t="str">
        <f>+IF(AI13&lt;=datos!$AD$11,datos!$AC$11,IF(AI13&lt;=datos!$AD$12,datos!$AC$12,IF(AI13&lt;=datos!$AD$13,datos!$AC$13,IF(AI13&lt;=datos!$AD$14,datos!$AC$14,IF(AI13&lt;=datos!$AD$15,datos!$AC$15,"")))))</f>
        <v>Catastrófico</v>
      </c>
      <c r="AI13">
        <v>0.81</v>
      </c>
      <c r="AN13" s="549"/>
      <c r="AO13" s="550"/>
      <c r="AP13" s="74" t="s">
        <v>59</v>
      </c>
      <c r="AQ13" s="59" t="s">
        <v>83</v>
      </c>
      <c r="AR13" s="60" t="s">
        <v>78</v>
      </c>
    </row>
    <row r="14" spans="1:50" ht="57" customHeight="1" x14ac:dyDescent="0.25">
      <c r="A14" s="4"/>
      <c r="B14" s="3" t="s">
        <v>254</v>
      </c>
      <c r="C14" s="67"/>
      <c r="D14" s="4"/>
      <c r="E14" s="67"/>
      <c r="F14" s="38" t="s">
        <v>221</v>
      </c>
      <c r="Z14" s="22"/>
      <c r="AB14" s="27" t="s">
        <v>42</v>
      </c>
      <c r="AC14" s="18" t="s">
        <v>17</v>
      </c>
      <c r="AD14" s="34">
        <v>0.8</v>
      </c>
      <c r="AN14" s="530" t="s">
        <v>84</v>
      </c>
      <c r="AO14" s="530"/>
      <c r="AP14" s="530"/>
      <c r="AQ14" s="530"/>
      <c r="AR14" s="530"/>
    </row>
    <row r="15" spans="1:50" ht="60.75" customHeight="1" x14ac:dyDescent="0.25">
      <c r="A15" s="4"/>
      <c r="B15" s="3" t="s">
        <v>255</v>
      </c>
      <c r="C15" s="67"/>
      <c r="D15" s="4"/>
      <c r="E15" s="67"/>
      <c r="F15" s="38" t="s">
        <v>220</v>
      </c>
      <c r="Z15" s="22"/>
      <c r="AB15" s="27" t="s">
        <v>43</v>
      </c>
      <c r="AC15" s="19" t="s">
        <v>18</v>
      </c>
      <c r="AD15" s="34">
        <v>1</v>
      </c>
    </row>
    <row r="16" spans="1:50" ht="61.5" customHeight="1" x14ac:dyDescent="0.25">
      <c r="A16" s="4"/>
      <c r="B16" s="3" t="s">
        <v>256</v>
      </c>
      <c r="C16" s="67"/>
      <c r="D16" s="4"/>
      <c r="E16" s="67"/>
      <c r="F16" s="38" t="s">
        <v>218</v>
      </c>
      <c r="AB16" s="23" t="s">
        <v>39</v>
      </c>
      <c r="AD16" s="35"/>
    </row>
    <row r="17" spans="1:30" ht="30" x14ac:dyDescent="0.25">
      <c r="A17" s="4"/>
      <c r="B17" s="3" t="s">
        <v>257</v>
      </c>
      <c r="C17" s="67"/>
      <c r="D17" s="4"/>
      <c r="E17" s="67"/>
      <c r="F17" s="38" t="s">
        <v>219</v>
      </c>
      <c r="Z17" s="22"/>
      <c r="AB17" s="28" t="s">
        <v>121</v>
      </c>
      <c r="AC17" s="15" t="s">
        <v>26</v>
      </c>
      <c r="AD17" s="34">
        <v>0.2</v>
      </c>
    </row>
    <row r="18" spans="1:30" ht="75" x14ac:dyDescent="0.25">
      <c r="A18" s="4"/>
      <c r="B18" s="3"/>
      <c r="C18" s="67"/>
      <c r="D18" s="4"/>
      <c r="E18" s="67"/>
      <c r="F18" s="38"/>
      <c r="Z18" s="22"/>
      <c r="AB18" s="29" t="s">
        <v>126</v>
      </c>
      <c r="AC18" s="16" t="s">
        <v>15</v>
      </c>
      <c r="AD18" s="34">
        <v>0.4</v>
      </c>
    </row>
    <row r="19" spans="1:30" ht="45" x14ac:dyDescent="0.25">
      <c r="A19" s="4"/>
      <c r="B19" s="3"/>
      <c r="C19" s="67"/>
      <c r="D19" s="4"/>
      <c r="E19" s="67"/>
      <c r="F19" s="38"/>
      <c r="Z19" s="22"/>
      <c r="AB19" s="29" t="s">
        <v>122</v>
      </c>
      <c r="AC19" s="17" t="s">
        <v>16</v>
      </c>
      <c r="AD19" s="34">
        <v>0.6</v>
      </c>
    </row>
    <row r="20" spans="1:30" ht="60" x14ac:dyDescent="0.25">
      <c r="A20" s="4"/>
      <c r="B20" s="3"/>
      <c r="C20" s="67"/>
      <c r="D20" s="4"/>
      <c r="E20" s="67"/>
      <c r="F20" s="70"/>
      <c r="Z20" s="22"/>
      <c r="AB20" s="29" t="s">
        <v>127</v>
      </c>
      <c r="AC20" s="18" t="s">
        <v>17</v>
      </c>
      <c r="AD20" s="34">
        <v>0.8</v>
      </c>
    </row>
    <row r="21" spans="1:30" ht="45.75" thickBot="1" x14ac:dyDescent="0.3">
      <c r="A21" s="4"/>
      <c r="B21" s="3"/>
      <c r="C21" s="67"/>
      <c r="D21" s="4"/>
      <c r="E21" s="67"/>
      <c r="F21" s="70"/>
      <c r="Z21" s="22"/>
      <c r="AB21" s="30" t="s">
        <v>123</v>
      </c>
      <c r="AC21" s="31" t="s">
        <v>18</v>
      </c>
      <c r="AD21" s="36">
        <v>1</v>
      </c>
    </row>
    <row r="22" spans="1:30" x14ac:dyDescent="0.25">
      <c r="A22" s="4"/>
      <c r="B22" s="4"/>
      <c r="C22" s="4"/>
      <c r="D22" s="4"/>
      <c r="E22" s="4"/>
      <c r="F22" s="4"/>
      <c r="G22" s="4"/>
    </row>
  </sheetData>
  <protectedRanges>
    <protectedRange sqref="S10:T10 R27:S29 R14:S16" name="Rango1_2"/>
  </protectedRanges>
  <mergeCells count="14">
    <mergeCell ref="AN14:AR14"/>
    <mergeCell ref="AB1:AE1"/>
    <mergeCell ref="S9:U9"/>
    <mergeCell ref="AB9:AD9"/>
    <mergeCell ref="AG1:AI1"/>
    <mergeCell ref="AN1:AR1"/>
    <mergeCell ref="AN2:AP2"/>
    <mergeCell ref="AN3:AN7"/>
    <mergeCell ref="AO3:AO5"/>
    <mergeCell ref="AO6:AO7"/>
    <mergeCell ref="AN8:AN13"/>
    <mergeCell ref="AO8:AO9"/>
    <mergeCell ref="AO10:AO11"/>
    <mergeCell ref="AO12:AO13"/>
  </mergeCells>
  <conditionalFormatting sqref="S3:W7">
    <cfRule type="cellIs" dxfId="44" priority="30" operator="equal">
      <formula>$Y$6</formula>
    </cfRule>
    <cfRule type="cellIs" dxfId="43" priority="31" operator="equal">
      <formula>$Y$5</formula>
    </cfRule>
    <cfRule type="cellIs" dxfId="42" priority="32" operator="equal">
      <formula>$Y$4</formula>
    </cfRule>
    <cfRule type="cellIs" dxfId="41" priority="33" operator="equal">
      <formula>$Y$3</formula>
    </cfRule>
  </conditionalFormatting>
  <conditionalFormatting sqref="U10">
    <cfRule type="cellIs" dxfId="40" priority="26" operator="equal">
      <formula>$Y$6</formula>
    </cfRule>
    <cfRule type="cellIs" dxfId="39" priority="27" operator="equal">
      <formula>$Y$5</formula>
    </cfRule>
    <cfRule type="cellIs" dxfId="38" priority="28" operator="equal">
      <formula>$Y$4</formula>
    </cfRule>
    <cfRule type="cellIs" dxfId="37" priority="29" operator="equal">
      <formula>$Y$3</formula>
    </cfRule>
  </conditionalFormatting>
  <conditionalFormatting sqref="AH3">
    <cfRule type="cellIs" dxfId="36" priority="11" operator="equal">
      <formula>$AE$7</formula>
    </cfRule>
    <cfRule type="cellIs" dxfId="35" priority="12" operator="equal">
      <formula>$AE$6</formula>
    </cfRule>
    <cfRule type="cellIs" dxfId="34" priority="13" operator="equal">
      <formula>$AE$5</formula>
    </cfRule>
    <cfRule type="cellIs" dxfId="33" priority="14" operator="equal">
      <formula>$AE$4</formula>
    </cfRule>
    <cfRule type="cellIs" dxfId="32" priority="15" operator="equal">
      <formula>$AE$3</formula>
    </cfRule>
  </conditionalFormatting>
  <conditionalFormatting sqref="AH5">
    <cfRule type="cellIs" dxfId="31" priority="6" operator="equal">
      <formula>$AE$7</formula>
    </cfRule>
    <cfRule type="cellIs" dxfId="30" priority="7" operator="equal">
      <formula>$AE$6</formula>
    </cfRule>
    <cfRule type="cellIs" dxfId="29" priority="8" operator="equal">
      <formula>$AE$5</formula>
    </cfRule>
    <cfRule type="cellIs" dxfId="28" priority="9" operator="equal">
      <formula>$AE$4</formula>
    </cfRule>
    <cfRule type="cellIs" dxfId="27" priority="10" operator="equal">
      <formula>$AE$3</formula>
    </cfRule>
  </conditionalFormatting>
  <conditionalFormatting sqref="AH11">
    <cfRule type="cellIs" dxfId="26" priority="107" operator="equal">
      <formula>$AC$11</formula>
    </cfRule>
    <cfRule type="cellIs" dxfId="25" priority="108" operator="equal">
      <formula>$AC$12</formula>
    </cfRule>
    <cfRule type="cellIs" dxfId="24" priority="109" operator="equal">
      <formula>$AC$13</formula>
    </cfRule>
    <cfRule type="cellIs" dxfId="23" priority="110" operator="equal">
      <formula>$AC$14</formula>
    </cfRule>
    <cfRule type="cellIs" dxfId="22" priority="111" operator="equal">
      <formula>$AC$15</formula>
    </cfRule>
  </conditionalFormatting>
  <conditionalFormatting sqref="AH13">
    <cfRule type="cellIs" dxfId="21" priority="112" operator="equal">
      <formula>$AC$15</formula>
    </cfRule>
    <cfRule type="cellIs" dxfId="20" priority="113" operator="equal">
      <formula>$AC$14</formula>
    </cfRule>
    <cfRule type="cellIs" dxfId="19" priority="114" operator="equal">
      <formula>$AC$13</formula>
    </cfRule>
    <cfRule type="cellIs" dxfId="18" priority="115" operator="equal">
      <formula>$AC$12</formula>
    </cfRule>
    <cfRule type="cellIs" dxfId="17" priority="116" operator="equal">
      <formula>$AC$11</formula>
    </cfRule>
  </conditionalFormatting>
  <dataValidations count="5">
    <dataValidation type="list" allowBlank="1" showInputMessage="1" showErrorMessage="1" sqref="S10" xr:uid="{00000000-0002-0000-0400-000000000000}">
      <formula1>$Q$3:$Q$7</formula1>
    </dataValidation>
    <dataValidation type="list" allowBlank="1" showInputMessage="1" showErrorMessage="1" sqref="T10" xr:uid="{00000000-0002-0000-0400-000001000000}">
      <formula1>$S$1:$W$1</formula1>
    </dataValidation>
    <dataValidation type="list" allowBlank="1" showInputMessage="1" showErrorMessage="1" sqref="AG11" xr:uid="{00000000-0002-0000-0400-000002000000}">
      <formula1>$F$2:$F$13</formula1>
    </dataValidation>
    <dataValidation type="list" allowBlank="1" showInputMessage="1" showErrorMessage="1" sqref="AU4" xr:uid="{00000000-0002-0000-0400-000003000000}">
      <formula1>$J$2:$J$3</formula1>
    </dataValidation>
    <dataValidation type="list" allowBlank="1" showInputMessage="1" showErrorMessage="1" sqref="AT4" xr:uid="{00000000-0002-0000-0400-000004000000}">
      <formula1>$I$2:$I$4</formula1>
    </dataValidation>
  </dataValidations>
  <pageMargins left="0.7" right="0.7" top="0.75" bottom="0.75" header="0.3" footer="0.3"/>
  <pageSetup orientation="portrait" horizontalDpi="4294967294" verticalDpi="4294967294" r:id="rId1"/>
  <tableParts count="6">
    <tablePart r:id="rId2"/>
    <tablePart r:id="rId3"/>
    <tablePart r:id="rId4"/>
    <tablePart r:id="rId5"/>
    <tablePart r:id="rId6"/>
    <tablePart r:id="rId7"/>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427C8951AE48874AACB4E37AE0D1F385" ma:contentTypeVersion="13" ma:contentTypeDescription="Crear nuevo documento." ma:contentTypeScope="" ma:versionID="911817f60c033b8b75f5b12bbff02710">
  <xsd:schema xmlns:xsd="http://www.w3.org/2001/XMLSchema" xmlns:xs="http://www.w3.org/2001/XMLSchema" xmlns:p="http://schemas.microsoft.com/office/2006/metadata/properties" xmlns:ns3="50eff269-fa68-45fc-8f3c-134ded80e6db" xmlns:ns4="069537d0-7c7d-423c-ad01-43cd155efdff" targetNamespace="http://schemas.microsoft.com/office/2006/metadata/properties" ma:root="true" ma:fieldsID="1e89f659a2502588d4b9c8127a3c9ccb" ns3:_="" ns4:_="">
    <xsd:import namespace="50eff269-fa68-45fc-8f3c-134ded80e6db"/>
    <xsd:import namespace="069537d0-7c7d-423c-ad01-43cd155efdf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ServiceAutoKeyPoints" minOccurs="0"/>
                <xsd:element ref="ns3:MediaServiceKeyPoints" minOccurs="0"/>
                <xsd:element ref="ns3:MediaServiceOCR"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eff269-fa68-45fc-8f3c-134ded80e6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69537d0-7c7d-423c-ad01-43cd155efdff"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SharingHintHash" ma:index="15"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2BF7DFF-C351-4A90-87CF-0024A014E1D8}">
  <ds:schemaRefs>
    <ds:schemaRef ds:uri="http://schemas.microsoft.com/sharepoint/v3/contenttype/forms"/>
  </ds:schemaRefs>
</ds:datastoreItem>
</file>

<file path=customXml/itemProps2.xml><?xml version="1.0" encoding="utf-8"?>
<ds:datastoreItem xmlns:ds="http://schemas.openxmlformats.org/officeDocument/2006/customXml" ds:itemID="{0C638478-8663-4411-BCDC-67947D936F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eff269-fa68-45fc-8f3c-134ded80e6db"/>
    <ds:schemaRef ds:uri="069537d0-7c7d-423c-ad01-43cd155efd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A92F47F-EB09-4D2C-B559-4D5402937706}">
  <ds:schemaRefs>
    <ds:schemaRef ds:uri="http://purl.org/dc/terms/"/>
    <ds:schemaRef ds:uri="http://schemas.openxmlformats.org/package/2006/metadata/core-properties"/>
    <ds:schemaRef ds:uri="50eff269-fa68-45fc-8f3c-134ded80e6db"/>
    <ds:schemaRef ds:uri="http://purl.org/dc/elements/1.1/"/>
    <ds:schemaRef ds:uri="http://www.w3.org/XML/1998/namespace"/>
    <ds:schemaRef ds:uri="http://schemas.microsoft.com/office/2006/metadata/properties"/>
    <ds:schemaRef ds:uri="http://schemas.microsoft.com/office/2006/documentManagement/types"/>
    <ds:schemaRef ds:uri="069537d0-7c7d-423c-ad01-43cd155efdff"/>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Instrucciones</vt:lpstr>
      <vt:lpstr>Mapa de Riesgos de Gestión</vt:lpstr>
      <vt:lpstr>Mapa de Riesgos Corrupción</vt:lpstr>
      <vt:lpstr>datos</vt:lpstr>
      <vt:lpstr>calculo_imp</vt:lpstr>
      <vt:lpstr>calculo_prob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Palacios Muñoz, Lewis Jhossimar</dc:creator>
  <cp:lastModifiedBy>Johanna</cp:lastModifiedBy>
  <cp:lastPrinted>2022-04-18T22:00:32Z</cp:lastPrinted>
  <dcterms:created xsi:type="dcterms:W3CDTF">2021-02-10T16:24:02Z</dcterms:created>
  <dcterms:modified xsi:type="dcterms:W3CDTF">2022-07-25T16:54:03Z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0x010100427C8951AE48874AACB4E37AE0D1F385</vt:lpwstr>
  </property>
</Properties>
</file>