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Johanna\Desktop\SCRD\Riesgos\Riesgos 2022\Mapas de riesgos 2022\mapas formalizados\"/>
    </mc:Choice>
  </mc:AlternateContent>
  <xr:revisionPtr revIDLastSave="0" documentId="8_{34DC7AF2-288F-4C18-8FB2-EB55EC14CBBC}" xr6:coauthVersionLast="47" xr6:coauthVersionMax="47" xr10:uidLastSave="{00000000-0000-0000-0000-000000000000}"/>
  <bookViews>
    <workbookView xWindow="-120" yWindow="-120" windowWidth="20640" windowHeight="11160" firstSheet="1" activeTab="1" xr2:uid="{00000000-000D-0000-FFFF-FFFF00000000}"/>
  </bookViews>
  <sheets>
    <sheet name="Instrucciones" sheetId="3" state="hidden" r:id="rId1"/>
    <sheet name="Mapa de Riesgos de Gestión" sheetId="6" r:id="rId2"/>
    <sheet name="Mapa de Riesgos Corrupción" sheetId="7" state="hidden" r:id="rId3"/>
    <sheet name="datos" sheetId="2" state="hidden" r:id="rId4"/>
  </sheets>
  <definedNames>
    <definedName name="calculo_imp">datos!$S$1:$W$2</definedName>
    <definedName name="calculo_prob">datos!$Q$3:$R$7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G8" i="6" l="1"/>
  <c r="AD8" i="6"/>
  <c r="AD7" i="6"/>
  <c r="AE21" i="7"/>
  <c r="AB21" i="7"/>
  <c r="AG21" i="7" s="1"/>
  <c r="AF21" i="7" s="1"/>
  <c r="P21" i="7"/>
  <c r="AE20" i="7"/>
  <c r="AB20" i="7"/>
  <c r="AG20" i="7" s="1"/>
  <c r="AF20" i="7" s="1"/>
  <c r="P20" i="7"/>
  <c r="AE19" i="7"/>
  <c r="AB19" i="7"/>
  <c r="AG19" i="7" s="1"/>
  <c r="AF19" i="7" s="1"/>
  <c r="P19" i="7"/>
  <c r="AE18" i="7"/>
  <c r="AB18" i="7"/>
  <c r="AG18" i="7" s="1"/>
  <c r="AF18" i="7" s="1"/>
  <c r="P18" i="7"/>
  <c r="AE17" i="7"/>
  <c r="AB17" i="7"/>
  <c r="AG17" i="7" s="1"/>
  <c r="AF17" i="7" s="1"/>
  <c r="O17" i="7"/>
  <c r="N17" i="7"/>
  <c r="M17" i="7" s="1"/>
  <c r="D17" i="7"/>
  <c r="AE16" i="7"/>
  <c r="AB16" i="7"/>
  <c r="AI16" i="7" s="1"/>
  <c r="AH16" i="7" s="1"/>
  <c r="P16" i="7"/>
  <c r="AE15" i="7"/>
  <c r="AB15" i="7"/>
  <c r="AG15" i="7" s="1"/>
  <c r="AF15" i="7" s="1"/>
  <c r="P15" i="7"/>
  <c r="AE14" i="7"/>
  <c r="AB14" i="7"/>
  <c r="AI14" i="7" s="1"/>
  <c r="AH14" i="7" s="1"/>
  <c r="P14" i="7"/>
  <c r="AE13" i="7"/>
  <c r="AB13" i="7"/>
  <c r="AI13" i="7" s="1"/>
  <c r="AH13" i="7" s="1"/>
  <c r="P13" i="7"/>
  <c r="AE12" i="7"/>
  <c r="AB12" i="7"/>
  <c r="AI12" i="7" s="1"/>
  <c r="AH12" i="7" s="1"/>
  <c r="O12" i="7"/>
  <c r="P12" i="7" s="1"/>
  <c r="N12" i="7"/>
  <c r="M12" i="7" s="1"/>
  <c r="D12" i="7"/>
  <c r="AE11" i="7"/>
  <c r="AB11" i="7"/>
  <c r="AI11" i="7" s="1"/>
  <c r="AH11" i="7" s="1"/>
  <c r="O11" i="7"/>
  <c r="P11" i="7" s="1"/>
  <c r="N11" i="7"/>
  <c r="M11" i="7" s="1"/>
  <c r="D11" i="7"/>
  <c r="AI10" i="7"/>
  <c r="AH10" i="7" s="1"/>
  <c r="AE10" i="7"/>
  <c r="AB10" i="7"/>
  <c r="AG10" i="7" s="1"/>
  <c r="AF10" i="7" s="1"/>
  <c r="P10" i="7"/>
  <c r="AE9" i="7"/>
  <c r="AB9" i="7"/>
  <c r="AI9" i="7" s="1"/>
  <c r="AH9" i="7" s="1"/>
  <c r="P9" i="7"/>
  <c r="AE8" i="7"/>
  <c r="AB8" i="7"/>
  <c r="AI8" i="7" s="1"/>
  <c r="AH8" i="7" s="1"/>
  <c r="P8" i="7"/>
  <c r="AE7" i="7"/>
  <c r="AB7" i="7"/>
  <c r="AG7" i="7" s="1"/>
  <c r="AF7" i="7" s="1"/>
  <c r="N7" i="7"/>
  <c r="M7" i="7" s="1"/>
  <c r="D7" i="7"/>
  <c r="AE6" i="7"/>
  <c r="AB6" i="7"/>
  <c r="AI6" i="7" s="1"/>
  <c r="AH6" i="7" s="1"/>
  <c r="P6" i="7"/>
  <c r="AE5" i="7"/>
  <c r="AB5" i="7"/>
  <c r="AI5" i="7" s="1"/>
  <c r="AH5" i="7" s="1"/>
  <c r="N5" i="7"/>
  <c r="M5" i="7" s="1"/>
  <c r="D5" i="7"/>
  <c r="AG13" i="6"/>
  <c r="AD13" i="6"/>
  <c r="R13" i="6"/>
  <c r="Q13" i="6"/>
  <c r="O13" i="6"/>
  <c r="N13" i="6" s="1"/>
  <c r="AG12" i="6"/>
  <c r="AD12" i="6"/>
  <c r="R12" i="6"/>
  <c r="AG11" i="6"/>
  <c r="AD11" i="6"/>
  <c r="R11" i="6"/>
  <c r="Q11" i="6"/>
  <c r="O11" i="6"/>
  <c r="N11" i="6" s="1"/>
  <c r="AG10" i="6"/>
  <c r="AD10" i="6"/>
  <c r="R10" i="6"/>
  <c r="AG9" i="6"/>
  <c r="AD9" i="6"/>
  <c r="R9" i="6"/>
  <c r="Q9" i="6"/>
  <c r="O9" i="6"/>
  <c r="N9" i="6" s="1"/>
  <c r="R8" i="6"/>
  <c r="AG7" i="6"/>
  <c r="R7" i="6"/>
  <c r="Q7" i="6"/>
  <c r="O7" i="6"/>
  <c r="N7" i="6" s="1"/>
  <c r="Q17" i="7"/>
  <c r="Q11" i="7"/>
  <c r="AI13" i="6" l="1"/>
  <c r="AH13" i="6" s="1"/>
  <c r="AK9" i="6"/>
  <c r="AJ9" i="6" s="1"/>
  <c r="AI11" i="6"/>
  <c r="AH11" i="6" s="1"/>
  <c r="AK10" i="6"/>
  <c r="AJ10" i="6" s="1"/>
  <c r="AI7" i="6"/>
  <c r="AH7" i="6" s="1"/>
  <c r="AG12" i="7"/>
  <c r="AF12" i="7" s="1"/>
  <c r="AG9" i="7"/>
  <c r="AF9" i="7" s="1"/>
  <c r="AI15" i="7"/>
  <c r="AH15" i="7" s="1"/>
  <c r="AG16" i="7"/>
  <c r="AF16" i="7" s="1"/>
  <c r="AK11" i="6"/>
  <c r="AJ11" i="6" s="1"/>
  <c r="AG14" i="7"/>
  <c r="AF14" i="7" s="1"/>
  <c r="AI7" i="7"/>
  <c r="AH7" i="7" s="1"/>
  <c r="AI20" i="7"/>
  <c r="AH20" i="7" s="1"/>
  <c r="AI18" i="7"/>
  <c r="AH18" i="7" s="1"/>
  <c r="AG8" i="7"/>
  <c r="AF8" i="7" s="1"/>
  <c r="AG13" i="7"/>
  <c r="AF13" i="7" s="1"/>
  <c r="AI17" i="7"/>
  <c r="AH17" i="7" s="1"/>
  <c r="AI19" i="7"/>
  <c r="AH19" i="7" s="1"/>
  <c r="AI21" i="7"/>
  <c r="AH21" i="7" s="1"/>
  <c r="P17" i="7"/>
  <c r="AG5" i="7"/>
  <c r="AF5" i="7" s="1"/>
  <c r="AG6" i="7"/>
  <c r="AF6" i="7" s="1"/>
  <c r="AG11" i="7"/>
  <c r="AF11" i="7" s="1"/>
  <c r="AK7" i="6"/>
  <c r="AJ7" i="6" s="1"/>
  <c r="AK13" i="6"/>
  <c r="AJ13" i="6" s="1"/>
  <c r="AI9" i="6"/>
  <c r="AH9" i="6" s="1"/>
  <c r="AI10" i="6"/>
  <c r="AH10" i="6" s="1"/>
  <c r="O7" i="7"/>
  <c r="O5" i="7"/>
  <c r="AJ13" i="7"/>
  <c r="Q7" i="7"/>
  <c r="AJ11" i="7"/>
  <c r="AJ14" i="7"/>
  <c r="AJ6" i="7"/>
  <c r="AJ8" i="7"/>
  <c r="AJ12" i="7"/>
  <c r="AJ9" i="7"/>
  <c r="AJ15" i="7"/>
  <c r="AJ16" i="7"/>
  <c r="AJ18" i="7"/>
  <c r="Q12" i="7"/>
  <c r="AJ17" i="7"/>
  <c r="AJ10" i="7"/>
  <c r="AJ20" i="7"/>
  <c r="AJ21" i="7"/>
  <c r="AJ5" i="7"/>
  <c r="AJ7" i="7"/>
  <c r="AJ19" i="7"/>
  <c r="AI12" i="6" l="1"/>
  <c r="AH12" i="6" s="1"/>
  <c r="AK12" i="6"/>
  <c r="AJ12" i="6" s="1"/>
  <c r="AK8" i="6"/>
  <c r="AJ8" i="6" s="1"/>
  <c r="AI8" i="6"/>
  <c r="AH8" i="6" s="1"/>
  <c r="P7" i="7"/>
  <c r="P5" i="7"/>
  <c r="AV4" i="2" l="1"/>
  <c r="AH11" i="2" l="1"/>
  <c r="AI11" i="2"/>
  <c r="AH13" i="2" l="1"/>
  <c r="AH5" i="2" l="1"/>
  <c r="AI3" i="2" l="1"/>
  <c r="AH3" i="2" s="1"/>
  <c r="R7" i="2" l="1"/>
  <c r="R6" i="2"/>
  <c r="R5" i="2"/>
  <c r="R4" i="2"/>
  <c r="R3" i="2"/>
  <c r="W2" i="2"/>
  <c r="V2" i="2"/>
  <c r="U2" i="2"/>
  <c r="T2" i="2"/>
  <c r="S2" i="2"/>
  <c r="Q5" i="7"/>
  <c r="U10" i="2"/>
  <c r="S9" i="6"/>
  <c r="AL13" i="6"/>
  <c r="S7" i="6"/>
  <c r="AL8" i="6"/>
  <c r="S11" i="6"/>
  <c r="AL12" i="6"/>
  <c r="S13" i="6"/>
  <c r="AL11" i="6"/>
  <c r="AL9" i="6"/>
  <c r="AL7" i="6"/>
  <c r="AL1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Palacios Muñoz, Lewis Jhossimar</author>
  </authors>
  <commentList>
    <comment ref="M5" authorId="0" shapeId="0" xr:uid="{6F4AE55E-B0C0-46DB-8420-4A22C61D973A}">
      <text>
        <r>
          <rPr>
            <sz val="9"/>
            <color indexed="81"/>
            <rFont val="Tahoma"/>
            <family val="2"/>
          </rPr>
          <t>Indicar el número de veces de ejecución de la actividad en el año.</t>
        </r>
      </text>
    </comment>
    <comment ref="Z6" authorId="0" shapeId="0" xr:uid="{D495210D-995D-4EE8-8039-E77F155CCC8A}">
      <text>
        <r>
          <rPr>
            <sz val="9"/>
            <color indexed="81"/>
            <rFont val="Tahoma"/>
            <family val="2"/>
          </rPr>
          <t>En caso de no poder ejecutar el propósito y/o método del control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Palacios Muñoz, Lewis Jhossimar</author>
  </authors>
  <commentList>
    <comment ref="L3" authorId="0" shapeId="0" xr:uid="{5BE902FC-BC78-4F28-8F73-720BA69D1FF5}">
      <text>
        <r>
          <rPr>
            <sz val="9"/>
            <color indexed="81"/>
            <rFont val="Tahoma"/>
            <family val="2"/>
          </rPr>
          <t>Indicar el número de veces de ejecución de la actividad en el año.</t>
        </r>
      </text>
    </comment>
    <comment ref="X4" authorId="0" shapeId="0" xr:uid="{B6100B41-22E6-4B5E-91EC-00527338F679}">
      <text>
        <r>
          <rPr>
            <sz val="9"/>
            <color indexed="81"/>
            <rFont val="Tahoma"/>
            <family val="2"/>
          </rPr>
          <t>En caso de no poder ejecutar el propósito y/o método del control</t>
        </r>
      </text>
    </comment>
    <comment ref="Z4" authorId="0" shapeId="0" xr:uid="{96FE6285-DB4C-4C56-90FE-DE74BF404057}">
      <text>
        <r>
          <rPr>
            <sz val="9"/>
            <color indexed="81"/>
            <rFont val="Tahoma"/>
            <family val="2"/>
          </rPr>
          <t>Relacionar el nombre de la documentación que soporta la ejecución del control. (procedimiento, manual, documento externo.)</t>
        </r>
      </text>
    </comment>
  </commentList>
</comments>
</file>

<file path=xl/sharedStrings.xml><?xml version="1.0" encoding="utf-8"?>
<sst xmlns="http://schemas.openxmlformats.org/spreadsheetml/2006/main" count="666" uniqueCount="393">
  <si>
    <t>Impacto</t>
  </si>
  <si>
    <t>Clasificación del Riesgo</t>
  </si>
  <si>
    <t>Afectación</t>
  </si>
  <si>
    <t>Atributos</t>
  </si>
  <si>
    <t>Tratamiento</t>
  </si>
  <si>
    <t>Estado</t>
  </si>
  <si>
    <t>Tipo</t>
  </si>
  <si>
    <t>Implementación</t>
  </si>
  <si>
    <t>Documentación</t>
  </si>
  <si>
    <t>Frecuencia</t>
  </si>
  <si>
    <t>Evidencia</t>
  </si>
  <si>
    <t>objetivos_estrategicos</t>
  </si>
  <si>
    <t>Procesos</t>
  </si>
  <si>
    <t>impacto</t>
  </si>
  <si>
    <t>tratamiento_corrupcion</t>
  </si>
  <si>
    <t>Menor</t>
  </si>
  <si>
    <t>Moderado</t>
  </si>
  <si>
    <t>Mayor</t>
  </si>
  <si>
    <t>Catastrófico</t>
  </si>
  <si>
    <t>Reducir</t>
  </si>
  <si>
    <t>Compartir</t>
  </si>
  <si>
    <t>Alto</t>
  </si>
  <si>
    <t>Extremo</t>
  </si>
  <si>
    <t>Evitar</t>
  </si>
  <si>
    <t>Bajo</t>
  </si>
  <si>
    <t>Ejemplo formula calculo nivel riesgo</t>
  </si>
  <si>
    <t>Leve</t>
  </si>
  <si>
    <t>Muy Alta</t>
  </si>
  <si>
    <t>Alta</t>
  </si>
  <si>
    <t>Baja</t>
  </si>
  <si>
    <t>Muy Baja</t>
  </si>
  <si>
    <t>Media</t>
  </si>
  <si>
    <t>Económico</t>
  </si>
  <si>
    <t>Reputacional</t>
  </si>
  <si>
    <t>Económico y Reputacional</t>
  </si>
  <si>
    <t>Frecuencia de la Actividad</t>
  </si>
  <si>
    <t>Probabilidad</t>
  </si>
  <si>
    <t>Tabla Criterios para definir el nivel de impacto</t>
  </si>
  <si>
    <t>Afectación Económica (o presupuestal)</t>
  </si>
  <si>
    <t>Pérdida Reputacional</t>
  </si>
  <si>
    <t>Formula Probabilidad</t>
  </si>
  <si>
    <t xml:space="preserve">    Entre 50 y 100 SMLMV</t>
  </si>
  <si>
    <t xml:space="preserve">    Entre 100 y 500 SMLMV</t>
  </si>
  <si>
    <t xml:space="preserve">    Mayor a 500 SMLMV</t>
  </si>
  <si>
    <t xml:space="preserve">    Afectación menor a 10 SMLMV</t>
  </si>
  <si>
    <t xml:space="preserve">    Entre 10 y 50 SMLMV</t>
  </si>
  <si>
    <t>Frecuencia registrada</t>
  </si>
  <si>
    <t>Afectación registrada</t>
  </si>
  <si>
    <t>Formula impacto</t>
  </si>
  <si>
    <t>Preventivo</t>
  </si>
  <si>
    <t>Detectivo</t>
  </si>
  <si>
    <t>Correctivo</t>
  </si>
  <si>
    <t>Automático</t>
  </si>
  <si>
    <t>Manual</t>
  </si>
  <si>
    <t>Documentado</t>
  </si>
  <si>
    <t>Sin Documentar</t>
  </si>
  <si>
    <t>Continua</t>
  </si>
  <si>
    <t>Aleatoria</t>
  </si>
  <si>
    <t>Con Registro</t>
  </si>
  <si>
    <t>Sin Registro</t>
  </si>
  <si>
    <t>Reducir (mitigar)</t>
  </si>
  <si>
    <t>Finalizado</t>
  </si>
  <si>
    <t>En Curso</t>
  </si>
  <si>
    <t>Criterios de Impacto</t>
  </si>
  <si>
    <t>Probabilidad Valor</t>
  </si>
  <si>
    <t>Probalidad</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</si>
  <si>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</si>
  <si>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</si>
  <si>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</si>
  <si>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</si>
  <si>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</si>
  <si>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</si>
  <si>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</si>
  <si>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</si>
  <si>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</si>
  <si>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</si>
  <si>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</si>
  <si>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</si>
  <si>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</si>
  <si>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</si>
  <si>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</si>
  <si>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</si>
  <si>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</si>
  <si>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</si>
  <si>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</si>
  <si>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VALORACIÓN</t>
  </si>
  <si>
    <t>TIPO</t>
  </si>
  <si>
    <t>IMPEMENTACIÓN</t>
  </si>
  <si>
    <t>Formula probabilidad residual</t>
  </si>
  <si>
    <t>Formula de probabilidad de acuerdo a frecuencia</t>
  </si>
  <si>
    <t xml:space="preserve"> probabilidad </t>
  </si>
  <si>
    <t>Objetivo Procesos</t>
  </si>
  <si>
    <t>1. Identificación del riesgo</t>
  </si>
  <si>
    <t>2. Análisis del riesgo inherente</t>
  </si>
  <si>
    <t>3. Evaluación del riesgo - Valoración de los controles</t>
  </si>
  <si>
    <t>4. Evaluación del riesgo - Nivel del riesgo residual</t>
  </si>
  <si>
    <t>5. Plan de Acción</t>
  </si>
  <si>
    <t>Diligencie el número del consecutivo del riesgo.</t>
  </si>
  <si>
    <t>Describa las circunstancias o situaciones más evidentes sobre las cuales se presenta el riesgo, las mismas no constituyen la causa principal o base para que se presente el riesgo</t>
  </si>
  <si>
    <t>A. Referencia</t>
  </si>
  <si>
    <t>B. Proceso</t>
  </si>
  <si>
    <t>C. Objetivo Estratégico</t>
  </si>
  <si>
    <t>D. Objetivo Proceso</t>
  </si>
  <si>
    <t>A. No. Control</t>
  </si>
  <si>
    <t>A. Probabilidad Residual Final</t>
  </si>
  <si>
    <t>B. Valor Probabilidad Residual Final</t>
  </si>
  <si>
    <t>C. Impacto Residual Final</t>
  </si>
  <si>
    <t>D. Valor Probabilidad Residual Final</t>
  </si>
  <si>
    <t>E. Zona de Riesgo Final</t>
  </si>
  <si>
    <t>F. Tratamiento</t>
  </si>
  <si>
    <t>A. Plan de Acción</t>
  </si>
  <si>
    <t>Seleccione de la lista desplegable el objetivo estratégico afectado por el riesgo identificado.</t>
  </si>
  <si>
    <t>Seleccione de la lista desplegable el proceso de la SDS correspondiente.</t>
  </si>
  <si>
    <t>A. Frecuencia con la cual se realiza la actividad</t>
  </si>
  <si>
    <t>B. Probabilidad Inherente</t>
  </si>
  <si>
    <t>C. Valor Probabilidad Inherente</t>
  </si>
  <si>
    <t>D. Criterios de Impacto</t>
  </si>
  <si>
    <t>Determine el número de veces de ejecución de la actividad durante el año. (De este modo, la probabilidad inherente será el número de veces que se pasa por el punto de riesgo en el periodo de 1 año).</t>
  </si>
  <si>
    <t>Diligencie el número del consecutivo del control.</t>
  </si>
  <si>
    <t>Seleccione de la lista desplegable el tipo de control.</t>
  </si>
  <si>
    <t>Seleccione de la lista desplegable la forma como se ejecuta el control.</t>
  </si>
  <si>
    <t xml:space="preserve">    Afecta la imagen de alguna área de la organización</t>
  </si>
  <si>
    <t xml:space="preserve">    Afecta la imagen de la entidad con algunos usuarios de relevancia frente al logro de los objetivos</t>
  </si>
  <si>
    <t xml:space="preserve">    Afecta la imagen de la entidad a nivel nacional, con efecto publicitarios sostenible a nivel país</t>
  </si>
  <si>
    <t>F. Valor Impacto Inherente</t>
  </si>
  <si>
    <t>G. Zona de Riesgo Inherente</t>
  </si>
  <si>
    <t xml:space="preserve">    Afecta la imagen de la entidad internamente, de conocimiento general, nivel interno, de junta directiva y accionistas y/o de proveedores</t>
  </si>
  <si>
    <t xml:space="preserve">    Afecta la imagen de la entidad con efecto publicitario sostenido a nivel de sector administrativo, nivel departamental o municipal</t>
  </si>
  <si>
    <t>Descripción del Control</t>
  </si>
  <si>
    <t>E. Impacto 
Inherente</t>
  </si>
  <si>
    <t>F. Zona de Riesgo Inherente</t>
  </si>
  <si>
    <t>Ejecución y Administración de procesos</t>
  </si>
  <si>
    <t>B. Fecha Implementación</t>
  </si>
  <si>
    <t>C. Fecha Seguimiento</t>
  </si>
  <si>
    <t>D. Seguimiento</t>
  </si>
  <si>
    <t>E. Acción de Contingencia ante Posible Materialización</t>
  </si>
  <si>
    <t>D. Periodicidad
¿Cada cuanto?</t>
  </si>
  <si>
    <t>H. Evidencia</t>
  </si>
  <si>
    <t>I. Documentación</t>
  </si>
  <si>
    <t>F. Método
¿Cómo?</t>
  </si>
  <si>
    <t>G. Reacción
¿Qué hacer en caso de?</t>
  </si>
  <si>
    <t>E. Propósito
¿Qué?</t>
  </si>
  <si>
    <t>C. Responsable
¿Quién?</t>
  </si>
  <si>
    <t>D. Impacto 
Inherente
(Hoja Impacto R. Corrupción)</t>
  </si>
  <si>
    <t>B. Nombre del Control</t>
  </si>
  <si>
    <t>Seleccione de la lista despegable el tipo de riesgo identificado.</t>
  </si>
  <si>
    <t>E. Impacto Inherente</t>
  </si>
  <si>
    <t>Indique la frecuencia con la que se debe ejecutar el control.</t>
  </si>
  <si>
    <t>Realice la descripción de la actividad del control.</t>
  </si>
  <si>
    <t>Indique cual será el registro de la ejecución del control.</t>
  </si>
  <si>
    <t>Seleccione de la lista desplegable la decisión frente al nivel de riesgo residual.</t>
  </si>
  <si>
    <t>Seleccione de la lista desplegable el impacto económico o reputacional ocasionado con la materialización del riesgo. (Cuando se presenten ambos impactos para un riesgo, tanto económico como reputacional con diferente niveles, se debe seleccionar el criterio con el más alto impacto). Para la matriz de riesgos de corrupción se responden las preguntas de la hoja de Excel "Impacto Riesgo de Corrupción".</t>
  </si>
  <si>
    <t>Realice la descripción del riesgo iniciando con la frase "Posibilidad de" seguido de la siguiente estructura:
Impacto (¿Qué?) + Causa Inmediata (¿Cómo?)+ Causa Raíz (¿Por qué?)
Lo anterior permite entender la forma como se puede manifestar el riesgo, así como sus causas inmediatas y causas principales o raíz.</t>
  </si>
  <si>
    <t>Celda automática. Se auto diligencia al diligenciar el número de veces de ejecución de la actividad durante el año.</t>
  </si>
  <si>
    <t>Celda automática. Se auto diligencia al seleccionar el criterio de impacto para la matriz de riesgos de gestión. En la matriz de riesgos de corrupción se auto diligencia al responder las preguntas de la hoja de Excel  "Impacto Riesgo de Corrupción".</t>
  </si>
  <si>
    <t>Celda automática. Se auto diligencia al seleccionar el criterio de impacto.</t>
  </si>
  <si>
    <t>Celda automática. Se auto diligencia al registrar la frecuencia de la actividad y el criterio de impacto o al responder las preguntas de la hoja de Excel "Impacto Riesgo de Corrupción", según sea el caso.</t>
  </si>
  <si>
    <t>Celda automática. Se auto diligencia al seleccionar en los atributos el D. Tipo del control.</t>
  </si>
  <si>
    <t>Celda automática. Se auto diligencia al seleccionar las columnas D. Tipo y E. Implementación de los controles, generando un valor de calificación.</t>
  </si>
  <si>
    <t>Celda automática. Se auto diligencia al seleccionar D. Tipo y E. Implementación de los controles.</t>
  </si>
  <si>
    <t>Celda automática. Se auto diligencia al seleccionar el proceso correspondiente de la SDS.</t>
  </si>
  <si>
    <t>E. Valor impacto Inherente</t>
  </si>
  <si>
    <t>Identifique el cargo y/o rol del servidor que ejecuta el control, en caso de que sean controles automáticos se identificará el sistema que realiza la actividad.</t>
  </si>
  <si>
    <t>E. Acción de Contingencia ante Posible Materialización del Riesgo</t>
  </si>
  <si>
    <t>1. IDENTIFICACIÓN DEL RIESGO</t>
  </si>
  <si>
    <t>2. ANÁLISIS DEL RIESGO INHERENTE</t>
  </si>
  <si>
    <t>4. EVALUACIÓN DEL RIESGO - NIVEL DEL RIESGO RESIDUAL</t>
  </si>
  <si>
    <t>5. PLAN DE ACCIÓN</t>
  </si>
  <si>
    <t>Elaboró</t>
  </si>
  <si>
    <t>Aprobó:</t>
  </si>
  <si>
    <t>Versión</t>
  </si>
  <si>
    <t>Fecha</t>
  </si>
  <si>
    <t xml:space="preserve">Descripción </t>
  </si>
  <si>
    <t xml:space="preserve">Nombre: </t>
  </si>
  <si>
    <t xml:space="preserve">Cargo: </t>
  </si>
  <si>
    <t xml:space="preserve">Firma: </t>
  </si>
  <si>
    <t>Control de Cambios</t>
  </si>
  <si>
    <t>3. EVALUACIÓN DEL RIESGO - VALORACIÓN DE LOS CONTROLES</t>
  </si>
  <si>
    <t>4. EVALUACIÓN DEL RIESGO - NIVEL DEL RIESGO DEL RESIDUAL</t>
  </si>
  <si>
    <t>F. Tratamiento
(Seleccionar)</t>
  </si>
  <si>
    <r>
      <t xml:space="preserve">B. Proceso
</t>
    </r>
    <r>
      <rPr>
        <sz val="9"/>
        <color theme="1"/>
        <rFont val="Arial"/>
        <family val="2"/>
      </rPr>
      <t>(Seleccionar)</t>
    </r>
  </si>
  <si>
    <r>
      <t xml:space="preserve">C. Objetivo Estratégico
</t>
    </r>
    <r>
      <rPr>
        <sz val="9"/>
        <color theme="1"/>
        <rFont val="Arial"/>
        <family val="2"/>
      </rPr>
      <t>(Seleccionar)</t>
    </r>
  </si>
  <si>
    <r>
      <t xml:space="preserve">D. Criterios de Impacto
</t>
    </r>
    <r>
      <rPr>
        <sz val="9"/>
        <color theme="1"/>
        <rFont val="Arial"/>
        <family val="2"/>
      </rPr>
      <t>(Seleccionar)</t>
    </r>
  </si>
  <si>
    <t>Indicador (Nº de veces que se materializo el riesgo)</t>
  </si>
  <si>
    <t>RESPUESTAS IMPACTO CORRUPCIÓN</t>
  </si>
  <si>
    <t>SI</t>
  </si>
  <si>
    <t>NO</t>
  </si>
  <si>
    <t>J. Recursos</t>
  </si>
  <si>
    <t>J. Recursos (humanos, tecnológicos, etc.)</t>
  </si>
  <si>
    <t>K. Afectación</t>
  </si>
  <si>
    <t>L. Tipo
(Seleccionar)</t>
  </si>
  <si>
    <t>M. Implementación
(Seleccionar)</t>
  </si>
  <si>
    <t>N. Calificación</t>
  </si>
  <si>
    <t>L. Tipo</t>
  </si>
  <si>
    <t>M. Implementación</t>
  </si>
  <si>
    <t>I. Descripción del Riesgo</t>
  </si>
  <si>
    <t>K. Clasificación del Riesgo</t>
  </si>
  <si>
    <r>
      <t xml:space="preserve">K. Clasificación del Riesgo
</t>
    </r>
    <r>
      <rPr>
        <sz val="9"/>
        <color theme="1"/>
        <rFont val="Arial"/>
        <family val="2"/>
      </rPr>
      <t>(Seleccionar)</t>
    </r>
  </si>
  <si>
    <t>Establezca como se realiza la actividad de control.</t>
  </si>
  <si>
    <t>Describa que hacer en caso de detectarse desviaciones debido a no poder ejecutar el propósito y/o método del control.</t>
  </si>
  <si>
    <t xml:space="preserve">Establecer actividades complementarias para los controles mitigando el riesgo residual. El plan de acción se establece para el tratamiento de reducir (mitigar). </t>
  </si>
  <si>
    <t>Establecer acciones de contingencia, que disminuyan el impacto y/o definan el camino a seguir luego de su materialización</t>
  </si>
  <si>
    <t>Relacionar el número de veces que se materializo el riesgo.</t>
  </si>
  <si>
    <t>Relacionar fecha de implementación</t>
  </si>
  <si>
    <t>Relacionar fecha de seguimiento</t>
  </si>
  <si>
    <t>Indicador (# de veces que se materializo el riesgo)</t>
  </si>
  <si>
    <t>Relacione los recursos utilizados para la ejecución del control (humanos, tecnológicos, etc.)</t>
  </si>
  <si>
    <t>Relacione el nombre de la documentación que soporta la ejecución del control. (procedimiento, manual, documento externo.)</t>
  </si>
  <si>
    <t>C. Responsable ¿Quién?</t>
  </si>
  <si>
    <t>D. Periodicidad ¿Cada cuanto?</t>
  </si>
  <si>
    <t>E. Propósito ¿Qué?</t>
  </si>
  <si>
    <t>F. Método ¿Cómo?</t>
  </si>
  <si>
    <t>G. Reacción ¿Qué hacer en caso de?</t>
  </si>
  <si>
    <t>B. Descripción del control</t>
  </si>
  <si>
    <r>
      <rPr>
        <b/>
        <u/>
        <sz val="11"/>
        <color theme="1"/>
        <rFont val="Calibri"/>
        <family val="2"/>
        <scheme val="minor"/>
      </rPr>
      <t xml:space="preserve">Acción </t>
    </r>
    <r>
      <rPr>
        <sz val="11"/>
        <color theme="1"/>
        <rFont val="Calibri"/>
        <family val="2"/>
        <scheme val="minor"/>
      </rPr>
      <t xml:space="preserve">(se determina mediante verbos que indican la acción que deben realizar como parte del control).
</t>
    </r>
    <r>
      <rPr>
        <b/>
        <u/>
        <sz val="11"/>
        <color theme="1"/>
        <rFont val="Calibri"/>
        <family val="2"/>
        <scheme val="minor"/>
      </rPr>
      <t>Complemento</t>
    </r>
    <r>
      <rPr>
        <sz val="11"/>
        <color theme="1"/>
        <rFont val="Calibri"/>
        <family val="2"/>
        <scheme val="minor"/>
      </rPr>
      <t xml:space="preserve"> (corresponde a los detalles que permiten identificar claramente el objeto del control).
Ejemplo:
Acción: verifica que la información suministrada por el proveedor corresponda con los requisitos establecidos acorde con el tipo de contratación,
Complmento: a través de una lista de chequeo donde están los requisitos de información y la revisa con la información física suministrada por el proveedor, los contratos que cumplen son registrados en el sistema de información de contratación.</t>
    </r>
  </si>
  <si>
    <t>F. Impacto</t>
  </si>
  <si>
    <t>G. Causa Inmediata</t>
  </si>
  <si>
    <t>Seleccione la(s) consecuencia(s) que puede ocasionar a la organización la materialización del riesgo.
Económico: 
Reputacional: Posibilidad de ocurrencia de un evento que afecte la imagen, buen nombre o reputación de una organización, ante sus clientes y partes interesadas.</t>
  </si>
  <si>
    <t xml:space="preserve">    Afectación menor a 10 SMLMV/Afecta la imagen de alguna área de la organización</t>
  </si>
  <si>
    <t xml:space="preserve">    Entre 100 y 500 SMLMV/Afecta la imagen de la entidad con efecto publicitario sostenido a nivel de sector administrativo, nivel departamental o municipal</t>
  </si>
  <si>
    <t xml:space="preserve">    Mayor a 500 SMLMV/ Afecta la imagen de la entidad a nivel nacional, con efecto publicitarios sostenible a nivel país</t>
  </si>
  <si>
    <t xml:space="preserve">    Entre 50 y 100 SMLMV/Afecta la imagen de la entidad con algunos usuarios de relevancia frente al logro de los objetivos</t>
  </si>
  <si>
    <t xml:space="preserve">    Entre 10 y 50 SMLMV/Afecta la imagen de la entidad internamente, de conocimiento general, nivel interno, de junta directiva y accionistas y/o de proveedores</t>
  </si>
  <si>
    <t>Tipo de control</t>
  </si>
  <si>
    <t>Tipo de Riesgos de Corrupción</t>
  </si>
  <si>
    <t>Factor de Riesgo</t>
  </si>
  <si>
    <t>Tecnólogia</t>
  </si>
  <si>
    <t>Infraestructuta</t>
  </si>
  <si>
    <t>Evento Externo</t>
  </si>
  <si>
    <r>
      <t xml:space="preserve">J. Factor de Riesgo
</t>
    </r>
    <r>
      <rPr>
        <sz val="9"/>
        <color theme="1"/>
        <rFont val="Arial"/>
        <family val="2"/>
      </rPr>
      <t>(Seleccionar)</t>
    </r>
  </si>
  <si>
    <t>Describa de forma concreta la causa principal o básica, correspondiente a las razones por la cuales se puede presentar el riesgo, son la base para la identificación de controles en la etapa de valoración del riesgo.</t>
  </si>
  <si>
    <t>J. Factor de Riesgo</t>
  </si>
  <si>
    <r>
      <t xml:space="preserve">I. Descripción del Riesgo
</t>
    </r>
    <r>
      <rPr>
        <b/>
        <sz val="7"/>
        <color theme="1"/>
        <rFont val="Arial"/>
        <family val="2"/>
      </rPr>
      <t>(Posibilidad de)</t>
    </r>
  </si>
  <si>
    <t>H. Causa Raíz</t>
  </si>
  <si>
    <r>
      <t xml:space="preserve">F. Impacto
</t>
    </r>
    <r>
      <rPr>
        <sz val="9"/>
        <color theme="1"/>
        <rFont val="Arial"/>
        <family val="2"/>
      </rPr>
      <t>(Seleccionar)</t>
    </r>
  </si>
  <si>
    <t>Seleccione de la lista desplegable la clasificación del riesgo identificado:
* Ejecución y administración de procesos: Pérdidas derivadas de errores en la ejecución y administración de procesos.
* Fraude externo: Pérdida derivada de actos de fraude por personas ajenas a la organización (no participa personal de la entidad).
* Fraude interno: 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 Fallas tecnológicas: Errores en hardware, software, telecomunicaciones, interrupción de servicios básicos.
* Relaciones laborales: Pérdidas que surgen de acciones contrarias a las leyes o acuerdos de empleo, salud o seguridad, del pago de demandas por daños personales o de discriminación.
* Usuarios, productos y prácticas: Fallas negligentes o involuntarias de las obligaciones frente a los usuarios y que impiden satisfacer una obligación profesional frente a éstos.
* Daños a activos fijos/eventos externos: Pérdida por daños o extravíos de los activos fijos por desastres naturales u otros riesgos/eventos externos como atentados, vandalismo, orden público.</t>
  </si>
  <si>
    <t>MAPA DE RIESGOS DE CORRUPCIÓN</t>
  </si>
  <si>
    <t>MAPA DE RIESGOS DE GESTIÓN</t>
  </si>
  <si>
    <t>Reducir (Transferir)</t>
  </si>
  <si>
    <t>La actividad que conlleva el riesgo se ejecuta como máximos 4 veces por año</t>
  </si>
  <si>
    <t>La actividad que conlleva el riesgo se ejecuta mínimo 150 veces al año y máximo 300 veces por año</t>
  </si>
  <si>
    <t>La actividad que conlleva el riesgo se ejecuta más de 300 veces por año</t>
  </si>
  <si>
    <t>La actividad que conlleva el riesgo se ejecuta de 5 a 24 veces por año</t>
  </si>
  <si>
    <t>La actividad que conlleva el riesgo se ejecuta de 24 a 150 veces por año</t>
  </si>
  <si>
    <t>Direccionamiento Estratégico</t>
  </si>
  <si>
    <t>Comunicación Estratégica</t>
  </si>
  <si>
    <t>Gestión Estratégica de TI</t>
  </si>
  <si>
    <t>Fomulación y Seguimiento de Políticas Públicas</t>
  </si>
  <si>
    <t>Promoción de Agentes y Prácticas Culturales y recreodeportivas</t>
  </si>
  <si>
    <t>Gestión del Conocimiento</t>
  </si>
  <si>
    <t>Participación Ciudadana</t>
  </si>
  <si>
    <t>Apropiación de la Infraestructura Cultural y Patrimonial</t>
  </si>
  <si>
    <t>Gestión Administrativa</t>
  </si>
  <si>
    <t>Gestión de Talento Humano</t>
  </si>
  <si>
    <t>Gestión Documental</t>
  </si>
  <si>
    <t>Gestión Financiera</t>
  </si>
  <si>
    <t>Relación con la ciudadanía</t>
  </si>
  <si>
    <t>Gestión Jurídica</t>
  </si>
  <si>
    <t>Gestión Operatica de TI</t>
  </si>
  <si>
    <t>Seguimiento y Evaluación de la Gestión</t>
  </si>
  <si>
    <t>1. Generar mejores condiciones de convivencia, respeto y cuidado a través de acciones de participación, arte en espacio público, transformación social y construcción de paz.</t>
  </si>
  <si>
    <t>2. Fortalecer la implementación del enfoque de cultura ciudadana con el fin de promover cambios voluntarios de comportamiento para resolver colectivamente los problemas de Bogotá-Región, reconociendo el poder de transformación social desde la agencia de la ciudadanía y a través del trabajo corresponsable e intersectorial entre lo público, privado y comunitario.</t>
  </si>
  <si>
    <t>3. Fortalecer y cualificar los procesos de participación y movilización social en las dinámicas y los asuntos culturales de la ciudad.</t>
  </si>
  <si>
    <t>4. Ampliar las opciones y oportunidades para la creación y sostenibilidad de iniciativas culturales y recreo- deportivas generadas por las organizaciones comunitarias, los agentes y profesionales del sector.</t>
  </si>
  <si>
    <t>5. Asegurar el acceso, inclusión y participación efectiva de la ciudadanía en infraestructura, recursos y prácticas para la lectura, la escritura, la oralidad, las artes y la cultura, con el fin de fortalecer una sociedad más justa, autónoma e incluyente.</t>
  </si>
  <si>
    <t>6. Ampliar la oferta de cobertura y calidad en la formación artística, cultural y de habilidades creativas a los agentes del sector, las organizaciones comunitarias y los ciudadanos.</t>
  </si>
  <si>
    <t>7. Promover el acceso, uso y goce efectivo del patrimonio cultural material e inmaterial de la ciudad y las infraestructuras culturales y deportivas en condicionesde equidad.</t>
  </si>
  <si>
    <t>8. Fortalecer los procesos de la entidad para la satisfacción de la ciudadanía y la generación de valor público con criterios de calidad, innovación y eficiencia de manera sistémica y progresiva.</t>
  </si>
  <si>
    <t>9. Consolidar el posicionamiento cultural, artístico, patrimonial y recreodeportivo de la ciudad a nivel internacional.</t>
  </si>
  <si>
    <t xml:space="preserve">10. Realizar alianzas, optimizar y disponer los recursos físicos, tecnológicos, jurídicos, económicos y humanos de la entidad para el cumpliendo de los objetivos institucionales en beneficio de la ciudadanía.  </t>
  </si>
  <si>
    <t>11. Fomentar la generación de capacidades de creación e innovación institucional para mejorar el desempeño integral de la entidad con soluciones efectivas a las necesidades y expectativas de la ciudadanía y grupos de interés.</t>
  </si>
  <si>
    <t>E. Actividades Claves</t>
  </si>
  <si>
    <t>Describa las actividades dentro del flujo del proceso donde existe evidencia o se tienen indicios de que pueden ocurrir eventos de riesgo de gestión y deben mantenerse bajo control para asegurar que el proceso cumpla con su objetivo.</t>
  </si>
  <si>
    <t xml:space="preserve">E. Actividades claves en las que puede ocurrir un riesgo de Corrupción </t>
  </si>
  <si>
    <t>Daño antijurídico</t>
  </si>
  <si>
    <t>Fraude interno</t>
  </si>
  <si>
    <t>Fallas tecnológicas</t>
  </si>
  <si>
    <t>Tabla Criterios para definir el nivel de probabilidad (Gestión)</t>
  </si>
  <si>
    <t xml:space="preserve">INSTRUCCIONES PARA DILIGENCIAR EL  MAPA DE RIESGOS GESTIÓN </t>
  </si>
  <si>
    <t>Describir las actividades adelantas del plan de acción.</t>
  </si>
  <si>
    <t>Recursos Humanos</t>
  </si>
  <si>
    <t xml:space="preserve">Daños activos fijos </t>
  </si>
  <si>
    <t>Fraude externo</t>
  </si>
  <si>
    <t>Proveedores</t>
  </si>
  <si>
    <t>Relaciones Laborales</t>
  </si>
  <si>
    <t>Productos o servicios y prácticas de la entidad</t>
  </si>
  <si>
    <t>Indicador (Nº de veces que se ha materializado)</t>
  </si>
  <si>
    <t xml:space="preserve"> Actividades claves </t>
  </si>
  <si>
    <t>G. Acción de Contingencia ante Posible Materialización del Riesgo</t>
  </si>
  <si>
    <t>A.  Acción</t>
  </si>
  <si>
    <t>B. Tareas</t>
  </si>
  <si>
    <t xml:space="preserve"> C. Responsables</t>
  </si>
  <si>
    <t>D. Fecha Implementación</t>
  </si>
  <si>
    <t>E. Medio de Verificación</t>
  </si>
  <si>
    <t xml:space="preserve">E. Actividades claves en las que puede ocurrir un riesgo </t>
  </si>
  <si>
    <r>
      <t xml:space="preserve">1. IDENTIFICACIÓN DEL RIESGO </t>
    </r>
    <r>
      <rPr>
        <b/>
        <sz val="8"/>
        <color theme="0"/>
        <rFont val="Arial"/>
        <family val="2"/>
      </rPr>
      <t>(informaciòn analizada previamente en el DES-MN-02-FR-01 Análisis de Identificación de riesgos de gestión)</t>
    </r>
  </si>
  <si>
    <t>Indicador (Nº de veces que se realiza la actividad clave durante año)</t>
  </si>
  <si>
    <t xml:space="preserve">Código: </t>
  </si>
  <si>
    <t>Versión:</t>
  </si>
  <si>
    <t>Fecha:</t>
  </si>
  <si>
    <t>DES-MN-02-FR-02</t>
  </si>
  <si>
    <t>Coordinar y articular la función archivística en la Secretaría Distrital de Cultura, Recreación y Deporte a través de la formulación e implementación de actividades de normalización como (producción, recepción, distribución, trámite, organización, consulta, conservación y disposición final), planificación, promoción y socialización de políticas y lineamientos de gestión documental y de archivos con base en la normatividad legal aplicable y vigente</t>
  </si>
  <si>
    <t>A demanda (diariamiente)
Promedio entre 60.000 a 85.000</t>
  </si>
  <si>
    <t>Posibilidad de afeción reputacional por identificar o ubicar incorrectamente los documentos en los expedientes y sus tipos documentales en el aplicativo ORFEO debido a la desactualización de los instrumentos y desconocimiento por parte de los servidores y contratistas.</t>
  </si>
  <si>
    <t>Listado de Asistencia</t>
  </si>
  <si>
    <t>Diariamente</t>
  </si>
  <si>
    <t>Correcta inclusión del documento radicado en el expediente correspondiente</t>
  </si>
  <si>
    <t>Reporte de ORFEO de radicados incluidos en expedientes y con TRD</t>
  </si>
  <si>
    <t>Capacitación a las dependencias en aplicación de TRD y funcionalidades de ORFEO</t>
  </si>
  <si>
    <t>Funcionario o contratista responsable de la gestión y trámite del asunto del documento</t>
  </si>
  <si>
    <t xml:space="preserve">Procedimiento Radicación de comunicaciones oficiales recibidas, enviadas e internas </t>
  </si>
  <si>
    <t xml:space="preserve">Se realiza la exclusión del radicado y se devuelve al reponsable de la dependencia para que realice la inclusión en el  expediente correspondiente. </t>
  </si>
  <si>
    <t xml:space="preserve"> El servidor o contratista reponsable de la gestión y trámite del documento, debe verificar que todos los radicados esten en el expediente correspondiente, de acuerdo con la TRD.</t>
  </si>
  <si>
    <r>
      <rPr>
        <b/>
        <sz val="9"/>
        <color theme="1"/>
        <rFont val="Arial"/>
        <family val="2"/>
      </rPr>
      <t>Amenaza (DOFA):</t>
    </r>
    <r>
      <rPr>
        <sz val="9"/>
        <color theme="1"/>
        <rFont val="Arial"/>
        <family val="2"/>
      </rPr>
      <t xml:space="preserve">
La entidad debe ser consciente de la producción y recopilación de información técnica de factores culturales para la investigación y el desarrollo del sector así como la generación y evaluación de mejores proyectos de manera sostenible.
</t>
    </r>
    <r>
      <rPr>
        <b/>
        <sz val="9"/>
        <color theme="1"/>
        <rFont val="Arial"/>
        <family val="2"/>
      </rPr>
      <t>Situación que se pueda presentar:</t>
    </r>
    <r>
      <rPr>
        <sz val="9"/>
        <color theme="1"/>
        <rFont val="Arial"/>
        <family val="2"/>
      </rPr>
      <t xml:space="preserve">
Identificación incorrecta o falta de indentificación de documentos técnicos contenido en los archivos institucionales, que evidencien la producción de conocimiento para la investigación y el desarrollo del sector</t>
    </r>
  </si>
  <si>
    <t>Identificar o ubicar incorrectamente los documentos en los expedientes y sus tipos documentales en el aplicativo ORFEO</t>
  </si>
  <si>
    <t xml:space="preserve">
Desactualización de los instrumentos y desconocimiento.</t>
  </si>
  <si>
    <t>El funcionario o contratista reponsable de la gestión y trámite del documento, debe verificar que el documento creado o recibido se encuentre incluido en el expediente y asignado el tipo documental correspondiente, antes de su finalización en el aplicativo ORFEO, a través del uso de la funcionalidad de inlusión en expediente cada vez que crea o finaliza un documento radicado.</t>
  </si>
  <si>
    <t>Orfeo</t>
  </si>
  <si>
    <t>Profesional responsable del proceso de gestión documental</t>
  </si>
  <si>
    <t>Mensual</t>
  </si>
  <si>
    <t>El responsable del proceso de gestión documental realizará seguimiento periódico al estado de finalización de los documentos creados y recibidos en ORFEO, a través de la funcionalidad de estadísticas de gestión de documentos</t>
  </si>
  <si>
    <t>Verificación del estado de finalización de radicados en ORFEO</t>
  </si>
  <si>
    <t>Reporte mensual de estado de finalización de radicados en ORFEO</t>
  </si>
  <si>
    <t>Requerir a la dependencia la validación y finalización de radicados en ORFEO</t>
  </si>
  <si>
    <t>Correo electrónico</t>
  </si>
  <si>
    <t>El servidor o contratista responsable de la finalización del radicado debe validar que el radicado se haya finalizado una vez se cumpla la gestión y trámite del mismo.</t>
  </si>
  <si>
    <t xml:space="preserve">Gestionar y tramitar la documentación producida o recibida </t>
  </si>
  <si>
    <t>Conformar y organizar los archivos institucionales durante el ciclo de vida del documento</t>
  </si>
  <si>
    <t>Pérdida de información y documentación y mal archivo de documentos</t>
  </si>
  <si>
    <t>Incorrecta asignación de la dependencia o del expediente de archivo por parte del responsable de la gestión y trámite del documento a través de ORFEO</t>
  </si>
  <si>
    <t>Posibilidad de afectación afectación económica y reputacional por perdida de información y documentación debido a la incorrecta asignación de documentos a dependencias y expedientes.</t>
  </si>
  <si>
    <t>Humanos</t>
  </si>
  <si>
    <t>Conservar  y preservar los archivos institucionales </t>
  </si>
  <si>
    <t>Consultar, utilizar y acceder a la información contenida en los archivos institucionales</t>
  </si>
  <si>
    <t>2 áreas de almacenamiento (Archivo Centralizado y Archivo de Contratos e Historias Laborales)</t>
  </si>
  <si>
    <t>Pérdida o destrucción parcial o total de documentos y expedientes de archivo</t>
  </si>
  <si>
    <t>Falta de control, seguimiento y monitoreo de condiciones de almacenamiento de archivos y de préstamos documentales</t>
  </si>
  <si>
    <t>Posibilidad de afectación afectación económica y reputacional por perdida o destrucción parcial o total de archivos debido a la falta de control, seguimiento y monitoreo de condiciones de almacenamiento y préstamos documentales</t>
  </si>
  <si>
    <t>El responsable del proceso de gestión documental debe realizar el seguimiento periódico al estado de finalización de los documentos creados y recibidos en ORFEO, a través de la funcionalidad de estadísticas de gestión de documentos</t>
  </si>
  <si>
    <t>El responsable de gestión documental llevará el registro y control de préstamos de expedientes a fucionarios y contratistas de la Secretaría, a través de la funcionalidad del aplciativo OROFEO y/o del registro de préstamos en el formato FR-10-PR-DOC-03 Préstamo Documental</t>
  </si>
  <si>
    <t>El responsable del proceso de gestión documental debe realizar el seguimiento al monitoreo de condiciones ambientales y de infraestructura de las áreas destinadas al almacenamiento de archivos, a través de los reportes entregados por el contratista del arrendamiento de la bodega de Archivo Centralizado y/o de la medición periódica de condiciones ambientales del área de almacenameinto de contratos e historias laborales</t>
  </si>
  <si>
    <t>Cuando se requiera el préstamo</t>
  </si>
  <si>
    <t>Verificación de las condiciones ambientales en los reportes y medidiones remitidas</t>
  </si>
  <si>
    <t>Reporte mensual de condiciones ambientales</t>
  </si>
  <si>
    <t>Verificación de estado de préstamos de expedientes</t>
  </si>
  <si>
    <t>Reporte mensual del estado de préstamo de expedientes</t>
  </si>
  <si>
    <t>Requerir al contratista la generación de acciones para la regulación de condiciones ambientales en la bodega del Archivo Centralizado</t>
  </si>
  <si>
    <t>Requerir a las dependencias la devolución oportuna de los expedientes en préstamo</t>
  </si>
  <si>
    <t>Sistema Integrado de Conservación - Plan de Conservación Documental</t>
  </si>
  <si>
    <t>Procedimiento de Archivo de Documentos</t>
  </si>
  <si>
    <t>El contratista de arrendamiento de la bodega de Archivo Centralizado debe llevar el registro diario de las condiciones ambientales del depósito y reportarla mensualmente al supervisor del contrato</t>
  </si>
  <si>
    <t>El profesional del proceso de gestión documental debe realizar el registro del préstamo en el aplicativo ORFEO y validar la devolución de los expedientes por parte de funcionarios y contratistas</t>
  </si>
  <si>
    <t>1. Realizar el monitoreo diario de las condiciones ambientales
2. Registrar los resultados en la planilla que tenga dispuesta para tal fin
3. Remitir los reportes de condiciones ambientales de forma mensual junto con el informe de actividades.</t>
  </si>
  <si>
    <t>Contratista de arrendamiento de la bodega de Archivo Centralizado</t>
  </si>
  <si>
    <t>Informe de actividades del contrato</t>
  </si>
  <si>
    <t>1. Registrar las solicitudes de préstamo de documentos o expEdientes en ORFEO.
2. Registrar el préstamo de expeidentes o documentos en ORFEO.
3. Registrar la devolución de expedientes o documentos en ORFEO.</t>
  </si>
  <si>
    <t>Profesional de Gestión Documental</t>
  </si>
  <si>
    <t>1. Asignación de personal idóneo para la organización y conformación de expedientes.
2. Asignación y adecuación de espacios para el almacenamiento de archivos y documentos.
3. Fortalecimiento del aplicativo ORFEO como Sistema de Gestión de Documentos Electrónicos de Archivo SGDEA</t>
  </si>
  <si>
    <t>12.280 unidades de almacenamiento (cajas)</t>
  </si>
  <si>
    <t xml:space="preserve">Dificultades en la organización y preservación de la documentación que se maneja en la entidad. </t>
  </si>
  <si>
    <t>Insuficientes recursos para cubrir la organización, administración, disposición y conservación tanto del proceso diario documental como del Fondo Documental Acumulado.</t>
  </si>
  <si>
    <t>Posibilidad de afectación económica y reputacional por dificultades en la organización y preservación de la documentación que se maneja en la entidad debido a la falta de recursos físicos, humanos, infraestructura, tecnológicos  y financieros.</t>
  </si>
  <si>
    <t>El responsable de gestión documental realiza el seguimiento y supervisión de los contratos suscritos para la administración, organización y gestión de archivos institucionales, a través de la generación de informes mensuales de cumplimiento y la verificación de entrega de productos y servicios relacionados con la organización, administración, disposición y conservación de los documentos</t>
  </si>
  <si>
    <t>Verificación de cumplimiento de obligaciones contractuales</t>
  </si>
  <si>
    <t>Informe mensual de supervisión</t>
  </si>
  <si>
    <t>Requerir al contatista el cumplimiento de las obligaciones y/o hacer efectiva la póliza del contrato</t>
  </si>
  <si>
    <t>Comunicación oficial y/o actas de reunión del seguimiento de ejecución contractual</t>
  </si>
  <si>
    <t>Procedimiento de supervisión, Interventoría y Liquidación</t>
  </si>
  <si>
    <t>Se verifican las causales por las cuales aún se encuentra en gestión y validar el vencimiento de tiempos de respuesta</t>
  </si>
  <si>
    <t>Se definen las estrategias para la regulación de condiciones ambientales en el depósito del Archivo Centralizado</t>
  </si>
  <si>
    <t xml:space="preserve">Se realiza el requerimiento de devolución de expedientes </t>
  </si>
  <si>
    <t>Se realiza el seguimiento a la ejecución contractual y cumplimiento de obligaciones</t>
  </si>
  <si>
    <t>El profesional del proceso de gestión documental debe realizar el seguimiento mensual al cumplimiento de obligaciones contractuales por parte de los contratistas</t>
  </si>
  <si>
    <t>1. Recibir y revisar el informe de actividades mensuales presentado por el contratista.
2. Validar las evidencias de ejecución y cumplimiento de obligaciones.
3. Realizar requerimientos de ajuste, completitud o corrección de la información consignada en el informe de activiades del contratista, según corresponda.
4. Emitir la certificación mensual de cumplimiento de obligaciones contractuales.</t>
  </si>
  <si>
    <t>SICO
Orfeo</t>
  </si>
  <si>
    <t>F. Fecha Seguimiento</t>
  </si>
  <si>
    <t>G. Seguimiento</t>
  </si>
  <si>
    <t>1. Realizar la revisión del estado de aplciación de TRD registrado en Orfeo.
2. Elaborar el reporte por dependencias del estado de inclusión en expedientes y asignación de tipos documentales de acuerdo con la TRD, registrado en el aplicativo ORFEO.
3. Remitir por correo electrónico a cada dependencia, el reporte del estado de inclusión en expedientes y asignación de tipos documentales de acuerdo con la TRD, registrado en el aplicativo ORFEO. 
4. Capacitar a las dependencias la inclusión de radicados en expedientes y la asignación de tipos documentales.</t>
  </si>
  <si>
    <t>1. Realizar la revisión del estado de finalización de documentos radicados, registrado en Orfeo.
2. Elaborar el reporte por dependencias del estado de finalización de documentos radicados, registrado en el aplicativo ORFEO.
3. Remitir por correo electrónico a cada dependencia, el reporte del estado de finalización de documentos radicados, registrado en el aplicativo ORFEO. 
4. Capacitar a las dependencias la finalización de documentos radicados en ORFEO.</t>
  </si>
  <si>
    <t>1. Identificar el inventario documental de los expedientes registrados en ORFEO para cada dependencia.
2. Requerir a las dependencias identificar los expedientes cerrados o finalizados y solicitar el cierre de los mismos a través de soporte.orfeo@scrd.gov.co.
3. Realizar el cierre de los expedientes en ORFEO, que sean requeridos a través de soporte.orfeo@scrd.gov.co.</t>
  </si>
  <si>
    <t>1/03/2022 - 30/112022</t>
  </si>
  <si>
    <t>1/03/2022 -
30/112022</t>
  </si>
  <si>
    <t>1/03/2022-
30/112022</t>
  </si>
  <si>
    <t>De acuerdo con el cronograma dado en el DES-POL-01 Política de Administración de Riesgos</t>
  </si>
  <si>
    <t>10 primeros días de abril, agosto y diciembre de 2022</t>
  </si>
  <si>
    <t>Nombre: 
Martha Carolina Ospina Rodríguez</t>
  </si>
  <si>
    <t xml:space="preserve">Cargo:  Profesional </t>
  </si>
  <si>
    <t>Cargo:  Contratista</t>
  </si>
  <si>
    <t>Cargo: Coordinadora del  Grupo Interno de Trabajo de Servicios Administrativos</t>
  </si>
  <si>
    <t>Firma:   Electrónica</t>
  </si>
  <si>
    <t>Nombre: 
Alejandra Trujillo Diaz</t>
  </si>
  <si>
    <t>Nombre:  
Nidia Nehida Miranda Urrego</t>
  </si>
  <si>
    <t xml:space="preserve">Se elabora el mapa de riesgos del proceso de Gestión Documental de acuerdo con el mapa de procesos v9  y las directrices de la política de administración del riesgo y formatos establecidos para tal fin, se establecieron 4 riesgos en el mapa con su respectivo plan de acción.  ORFEO Radicado 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</si>
</sst>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Arial"/>
      <family val="2"/>
    </font>
    <font>
      <sz val="11"/>
      <name val="Calibri"/>
      <family val="2"/>
      <scheme val="minor"/>
    </font>
    <font>
      <b/>
      <sz val="11"/>
      <color rgb="FF000000"/>
      <name val="Calibri"/>
      <family val="2"/>
      <scheme val="minor"/>
    </font>
    <font>
      <sz val="11"/>
      <color rgb="FF000000"/>
      <name val="Calibri"/>
      <family val="2"/>
      <scheme val="minor"/>
    </font>
    <font>
      <sz val="11"/>
      <color rgb="FFFFFFFF"/>
      <name val="Calibri"/>
      <family val="2"/>
      <scheme val="minor"/>
    </font>
    <font>
      <b/>
      <sz val="14"/>
      <color rgb="FF000000"/>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sz val="11"/>
      <color theme="1"/>
      <name val="Calibri"/>
      <family val="2"/>
      <scheme val="minor"/>
    </font>
    <font>
      <b/>
      <sz val="11"/>
      <color theme="0"/>
      <name val="Calibri"/>
      <family val="2"/>
      <scheme val="minor"/>
    </font>
    <font>
      <sz val="11"/>
      <color rgb="FF000000"/>
      <name val="Calibri"/>
      <family val="2"/>
      <scheme val="minor"/>
    </font>
    <font>
      <b/>
      <sz val="20"/>
      <color theme="1"/>
      <name val="Calibri"/>
      <family val="2"/>
      <scheme val="minor"/>
    </font>
    <font>
      <sz val="8"/>
      <color theme="1"/>
      <name val="Arial"/>
      <family val="2"/>
    </font>
    <font>
      <sz val="11"/>
      <color theme="1"/>
      <name val="Arial"/>
      <family val="2"/>
    </font>
    <font>
      <b/>
      <sz val="9"/>
      <color theme="1"/>
      <name val="Arial"/>
      <family val="2"/>
    </font>
    <font>
      <b/>
      <sz val="11"/>
      <color theme="0"/>
      <name val="Arial"/>
      <family val="2"/>
    </font>
    <font>
      <b/>
      <sz val="12"/>
      <color theme="1"/>
      <name val="Arial"/>
      <family val="2"/>
    </font>
    <font>
      <b/>
      <sz val="12"/>
      <color theme="0"/>
      <name val="Arial"/>
      <family val="2"/>
    </font>
    <font>
      <sz val="9"/>
      <color indexed="81"/>
      <name val="Tahoma"/>
      <family val="2"/>
    </font>
    <font>
      <sz val="9"/>
      <name val="Arial"/>
      <family val="2"/>
    </font>
    <font>
      <b/>
      <sz val="12"/>
      <color theme="1"/>
      <name val="Calibri"/>
      <family val="2"/>
      <scheme val="minor"/>
    </font>
    <font>
      <b/>
      <sz val="10"/>
      <color theme="1"/>
      <name val="Calibri"/>
      <family val="2"/>
    </font>
    <font>
      <sz val="10"/>
      <color theme="1"/>
      <name val="Calibri"/>
      <family val="2"/>
    </font>
    <font>
      <b/>
      <u/>
      <sz val="11"/>
      <color theme="1"/>
      <name val="Calibri"/>
      <family val="2"/>
      <scheme val="minor"/>
    </font>
    <font>
      <b/>
      <sz val="7"/>
      <color theme="1"/>
      <name val="Arial"/>
      <family val="2"/>
    </font>
    <font>
      <sz val="11"/>
      <color theme="1"/>
      <name val="Calibri"/>
      <family val="2"/>
      <scheme val="minor"/>
    </font>
    <font>
      <b/>
      <sz val="8"/>
      <color theme="0"/>
      <name val="Arial"/>
      <family val="2"/>
    </font>
    <font>
      <sz val="11"/>
      <name val="Calibri"/>
      <family val="2"/>
    </font>
    <font>
      <b/>
      <sz val="11"/>
      <color theme="1"/>
      <name val="Arial"/>
      <family val="2"/>
    </font>
  </fonts>
  <fills count="24">
    <fill>
      <patternFill patternType="none"/>
    </fill>
    <fill>
      <patternFill patternType="gray125"/>
    </fill>
    <fill>
      <patternFill patternType="solid">
        <fgColor theme="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FF66"/>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99FF"/>
        <bgColor indexed="64"/>
      </patternFill>
    </fill>
    <fill>
      <patternFill patternType="solid">
        <fgColor rgb="FF9966FF"/>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style="thin">
        <color theme="4"/>
      </top>
      <bottom/>
      <diagonal/>
    </border>
    <border>
      <left/>
      <right/>
      <top/>
      <bottom style="thick">
        <color theme="0"/>
      </bottom>
      <diagonal/>
    </border>
    <border>
      <left/>
      <right/>
      <top style="thin">
        <color theme="0"/>
      </top>
      <bottom style="thin">
        <color theme="0"/>
      </bottom>
      <diagonal/>
    </border>
    <border>
      <left style="thin">
        <color indexed="64"/>
      </left>
      <right style="thin">
        <color indexed="64"/>
      </right>
      <top/>
      <bottom style="thin">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F79646"/>
      </right>
      <top/>
      <bottom style="dotted">
        <color rgb="FFF79646"/>
      </bottom>
      <diagonal/>
    </border>
    <border>
      <left style="medium">
        <color indexed="64"/>
      </left>
      <right style="dotted">
        <color rgb="FFF79646"/>
      </right>
      <top style="dotted">
        <color rgb="FFF79646"/>
      </top>
      <bottom style="dotted">
        <color rgb="FFF79646"/>
      </bottom>
      <diagonal/>
    </border>
    <border>
      <left style="medium">
        <color indexed="64"/>
      </left>
      <right style="dotted">
        <color rgb="FFF79646"/>
      </right>
      <top style="dotted">
        <color rgb="FFF79646"/>
      </top>
      <bottom style="medium">
        <color indexed="64"/>
      </bottom>
      <diagonal/>
    </border>
    <border>
      <left style="dotted">
        <color rgb="FFF79646"/>
      </left>
      <right style="dotted">
        <color rgb="FFF79646"/>
      </right>
      <top style="dotted">
        <color rgb="FFF79646"/>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4"/>
      </right>
      <top style="thin">
        <color theme="4"/>
      </top>
      <bottom/>
      <diagonal/>
    </border>
    <border>
      <left/>
      <right style="thin">
        <color theme="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4" fillId="2" borderId="0" applyNumberFormat="0" applyBorder="0" applyAlignment="0" applyProtection="0"/>
  </cellStyleXfs>
  <cellXfs count="469">
    <xf numFmtId="0" fontId="0" fillId="0" borderId="0" xfId="0"/>
    <xf numFmtId="0" fontId="2" fillId="3" borderId="0" xfId="0" applyFont="1" applyFill="1" applyBorder="1"/>
    <xf numFmtId="0" fontId="3" fillId="0" borderId="0" xfId="0" applyFont="1"/>
    <xf numFmtId="0" fontId="0" fillId="0" borderId="2" xfId="0" applyFont="1" applyBorder="1"/>
    <xf numFmtId="0" fontId="6" fillId="6" borderId="0" xfId="0" applyFont="1" applyFill="1" applyAlignment="1">
      <alignment vertical="center"/>
    </xf>
    <xf numFmtId="0" fontId="0" fillId="0" borderId="0" xfId="0" applyFont="1" applyBorder="1"/>
    <xf numFmtId="0" fontId="2" fillId="3" borderId="3" xfId="0" applyFont="1" applyFill="1" applyBorder="1"/>
    <xf numFmtId="0" fontId="0" fillId="4" borderId="4" xfId="0" applyFont="1" applyFill="1" applyBorder="1"/>
    <xf numFmtId="0" fontId="0" fillId="5" borderId="4" xfId="0" applyFont="1" applyFill="1" applyBorder="1"/>
    <xf numFmtId="0" fontId="0" fillId="0" borderId="1" xfId="0"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8" borderId="0" xfId="0" applyFont="1" applyFill="1" applyAlignment="1">
      <alignment horizontal="center" vertical="center"/>
    </xf>
    <xf numFmtId="0" fontId="3" fillId="10" borderId="0" xfId="0" applyFont="1" applyFill="1" applyAlignment="1">
      <alignment horizontal="center" vertical="center"/>
    </xf>
    <xf numFmtId="0" fontId="3" fillId="9" borderId="0" xfId="0" applyFont="1" applyFill="1" applyAlignment="1">
      <alignment horizontal="center" vertical="center"/>
    </xf>
    <xf numFmtId="0" fontId="3" fillId="11" borderId="0" xfId="0" applyFont="1" applyFill="1" applyAlignment="1">
      <alignment horizontal="center" vertical="center"/>
    </xf>
    <xf numFmtId="0" fontId="8" fillId="11" borderId="6" xfId="0" applyFont="1" applyFill="1" applyBorder="1" applyAlignment="1">
      <alignment horizontal="center" vertical="center" wrapText="1" readingOrder="1"/>
    </xf>
    <xf numFmtId="0" fontId="8" fillId="13" borderId="7" xfId="0" applyFont="1" applyFill="1" applyBorder="1" applyAlignment="1">
      <alignment horizontal="center" vertical="center" wrapText="1" readingOrder="1"/>
    </xf>
    <xf numFmtId="0" fontId="8" fillId="14" borderId="7" xfId="0" applyFont="1" applyFill="1" applyBorder="1" applyAlignment="1">
      <alignment horizontal="center" vertical="center" wrapText="1" readingOrder="1"/>
    </xf>
    <xf numFmtId="0" fontId="8" fillId="7" borderId="7" xfId="0" applyFont="1" applyFill="1" applyBorder="1" applyAlignment="1">
      <alignment horizontal="center" vertical="center" wrapText="1" readingOrder="1"/>
    </xf>
    <xf numFmtId="0" fontId="9" fillId="8" borderId="7" xfId="0" applyFont="1" applyFill="1" applyBorder="1" applyAlignment="1">
      <alignment horizontal="center" vertical="center" wrapText="1" readingOrder="1"/>
    </xf>
    <xf numFmtId="0" fontId="7" fillId="12" borderId="1" xfId="0" applyFont="1" applyFill="1" applyBorder="1" applyAlignment="1">
      <alignment horizontal="center" vertical="center" wrapText="1" readingOrder="1"/>
    </xf>
    <xf numFmtId="9" fontId="8" fillId="0" borderId="1" xfId="0" applyNumberFormat="1" applyFont="1" applyBorder="1" applyAlignment="1">
      <alignment horizontal="center" vertical="center" wrapText="1" readingOrder="1"/>
    </xf>
    <xf numFmtId="9" fontId="0" fillId="0" borderId="0" xfId="0" applyNumberFormat="1"/>
    <xf numFmtId="0" fontId="7" fillId="12" borderId="11" xfId="0" applyFont="1" applyFill="1" applyBorder="1" applyAlignment="1">
      <alignment horizontal="center" vertical="center" wrapText="1" readingOrder="1"/>
    </xf>
    <xf numFmtId="0" fontId="7" fillId="12" borderId="0" xfId="0" applyFont="1" applyFill="1" applyBorder="1" applyAlignment="1">
      <alignment horizontal="center" vertical="center" wrapText="1" readingOrder="1"/>
    </xf>
    <xf numFmtId="0" fontId="7" fillId="12" borderId="12" xfId="0" applyFont="1" applyFill="1" applyBorder="1" applyAlignment="1">
      <alignment horizontal="center" vertical="center" wrapText="1" readingOrder="1"/>
    </xf>
    <xf numFmtId="0" fontId="8" fillId="0" borderId="13" xfId="0" applyFont="1" applyBorder="1" applyAlignment="1">
      <alignment horizontal="center" vertical="center" wrapText="1" readingOrder="1"/>
    </xf>
    <xf numFmtId="0" fontId="8" fillId="0" borderId="14" xfId="0" applyFont="1" applyBorder="1" applyAlignment="1">
      <alignment horizontal="center" vertical="center" wrapText="1" readingOrder="1"/>
    </xf>
    <xf numFmtId="0" fontId="0" fillId="0" borderId="0" xfId="0" applyBorder="1"/>
    <xf numFmtId="0" fontId="8" fillId="0" borderId="13" xfId="0" applyFont="1" applyBorder="1" applyAlignment="1">
      <alignment horizontal="justify" vertical="center" wrapText="1" readingOrder="1"/>
    </xf>
    <xf numFmtId="0" fontId="8" fillId="0" borderId="14" xfId="0" applyFont="1" applyBorder="1" applyAlignment="1">
      <alignment horizontal="justify" vertical="center" wrapText="1" readingOrder="1"/>
    </xf>
    <xf numFmtId="0" fontId="8" fillId="0" borderId="15" xfId="0" applyFont="1" applyBorder="1" applyAlignment="1">
      <alignment horizontal="justify" vertical="center" wrapText="1" readingOrder="1"/>
    </xf>
    <xf numFmtId="0" fontId="9" fillId="8" borderId="16" xfId="0" applyFont="1" applyFill="1" applyBorder="1" applyAlignment="1">
      <alignment horizontal="center" vertical="center" wrapText="1" readingOrder="1"/>
    </xf>
    <xf numFmtId="0" fontId="7" fillId="12" borderId="18" xfId="0" applyFont="1" applyFill="1" applyBorder="1" applyAlignment="1">
      <alignment horizontal="center" vertical="center" wrapText="1" readingOrder="1"/>
    </xf>
    <xf numFmtId="9" fontId="8" fillId="0" borderId="21" xfId="0" applyNumberFormat="1" applyFont="1" applyBorder="1" applyAlignment="1">
      <alignment horizontal="center" vertical="center" wrapText="1" readingOrder="1"/>
    </xf>
    <xf numFmtId="9" fontId="0" fillId="0" borderId="12" xfId="0" applyNumberFormat="1" applyBorder="1" applyAlignment="1">
      <alignment horizontal="center"/>
    </xf>
    <xf numFmtId="0" fontId="0" fillId="0" borderId="12" xfId="0" applyBorder="1" applyAlignment="1">
      <alignment horizontal="center"/>
    </xf>
    <xf numFmtId="9" fontId="0" fillId="0" borderId="17" xfId="0" applyNumberFormat="1" applyBorder="1" applyAlignment="1">
      <alignment horizontal="center"/>
    </xf>
    <xf numFmtId="9" fontId="0" fillId="0" borderId="1" xfId="1" applyFont="1" applyBorder="1" applyAlignment="1">
      <alignment horizontal="center" vertical="center"/>
    </xf>
    <xf numFmtId="0" fontId="8" fillId="0" borderId="0" xfId="0" applyFont="1" applyBorder="1" applyAlignment="1">
      <alignment horizontal="center" vertical="center" wrapText="1" readingOrder="1"/>
    </xf>
    <xf numFmtId="0" fontId="7" fillId="12" borderId="19" xfId="0" applyFont="1" applyFill="1" applyBorder="1" applyAlignment="1">
      <alignment horizontal="center" vertical="center" wrapText="1" readingOrder="1"/>
    </xf>
    <xf numFmtId="0" fontId="8" fillId="0" borderId="19" xfId="0" applyFont="1" applyBorder="1" applyAlignment="1">
      <alignment horizontal="justify" vertical="center" wrapText="1" readingOrder="1"/>
    </xf>
    <xf numFmtId="0" fontId="8" fillId="11" borderId="18" xfId="0" applyFont="1" applyFill="1" applyBorder="1" applyAlignment="1">
      <alignment horizontal="center" vertical="center" wrapText="1" readingOrder="1"/>
    </xf>
    <xf numFmtId="0" fontId="8" fillId="13" borderId="18" xfId="0" applyFont="1" applyFill="1" applyBorder="1" applyAlignment="1">
      <alignment horizontal="center" vertical="center" wrapText="1" readingOrder="1"/>
    </xf>
    <xf numFmtId="0" fontId="8" fillId="14" borderId="18" xfId="0" applyFont="1" applyFill="1" applyBorder="1" applyAlignment="1">
      <alignment horizontal="center" vertical="center" wrapText="1" readingOrder="1"/>
    </xf>
    <xf numFmtId="0" fontId="8" fillId="7" borderId="18" xfId="0" applyFont="1" applyFill="1" applyBorder="1" applyAlignment="1">
      <alignment horizontal="center" vertical="center" wrapText="1" readingOrder="1"/>
    </xf>
    <xf numFmtId="0" fontId="8" fillId="0" borderId="20" xfId="0" applyFont="1" applyBorder="1" applyAlignment="1">
      <alignment horizontal="justify" vertical="center" wrapText="1" readingOrder="1"/>
    </xf>
    <xf numFmtId="0" fontId="0" fillId="0" borderId="21" xfId="0" applyBorder="1" applyAlignment="1">
      <alignment horizontal="center" vertical="center"/>
    </xf>
    <xf numFmtId="0" fontId="6" fillId="8" borderId="22" xfId="0" applyFont="1" applyFill="1" applyBorder="1" applyAlignment="1">
      <alignment horizontal="center" vertical="center" wrapText="1" readingOrder="1"/>
    </xf>
    <xf numFmtId="9" fontId="0" fillId="0" borderId="1" xfId="0" applyNumberFormat="1" applyBorder="1" applyAlignment="1">
      <alignment horizontal="center" vertical="center"/>
    </xf>
    <xf numFmtId="0" fontId="0" fillId="0" borderId="1" xfId="0" applyBorder="1" applyAlignment="1">
      <alignment horizontal="left" vertical="center"/>
    </xf>
    <xf numFmtId="9" fontId="0" fillId="0" borderId="1" xfId="0" applyNumberFormat="1" applyBorder="1" applyAlignment="1">
      <alignment horizontal="center" vertical="center" readingOrder="1"/>
    </xf>
    <xf numFmtId="0" fontId="5" fillId="0" borderId="1" xfId="0" applyFont="1" applyBorder="1" applyAlignment="1">
      <alignment vertical="center" wrapText="1"/>
    </xf>
    <xf numFmtId="0" fontId="3" fillId="0" borderId="1" xfId="0" applyFont="1" applyBorder="1" applyAlignment="1">
      <alignment vertical="center"/>
    </xf>
    <xf numFmtId="0" fontId="11" fillId="16" borderId="31" xfId="0" applyFont="1" applyFill="1" applyBorder="1" applyAlignment="1">
      <alignment horizontal="center" vertical="center" wrapText="1" readingOrder="1"/>
    </xf>
    <xf numFmtId="0" fontId="12" fillId="6" borderId="5" xfId="0" applyFont="1" applyFill="1" applyBorder="1" applyAlignment="1">
      <alignment horizontal="justify" vertical="center" wrapText="1" readingOrder="1"/>
    </xf>
    <xf numFmtId="9" fontId="11" fillId="6" borderId="33" xfId="0" applyNumberFormat="1" applyFont="1" applyFill="1" applyBorder="1" applyAlignment="1">
      <alignment horizontal="center" vertical="center" wrapText="1" readingOrder="1"/>
    </xf>
    <xf numFmtId="0" fontId="12" fillId="6" borderId="1" xfId="0" applyFont="1" applyFill="1" applyBorder="1" applyAlignment="1">
      <alignment horizontal="justify" vertical="center" wrapText="1" readingOrder="1"/>
    </xf>
    <xf numFmtId="9" fontId="11" fillId="6" borderId="18" xfId="0" applyNumberFormat="1" applyFont="1" applyFill="1" applyBorder="1" applyAlignment="1">
      <alignment horizontal="center" vertical="center" wrapText="1" readingOrder="1"/>
    </xf>
    <xf numFmtId="0" fontId="12" fillId="6" borderId="18" xfId="0" applyFont="1" applyFill="1" applyBorder="1" applyAlignment="1">
      <alignment horizontal="center" vertical="center" wrapText="1" readingOrder="1"/>
    </xf>
    <xf numFmtId="0" fontId="12" fillId="6" borderId="21" xfId="0" applyFont="1" applyFill="1" applyBorder="1" applyAlignment="1">
      <alignment horizontal="justify" vertical="center" wrapText="1" readingOrder="1"/>
    </xf>
    <xf numFmtId="0" fontId="12" fillId="6" borderId="22" xfId="0" applyFont="1" applyFill="1" applyBorder="1" applyAlignment="1">
      <alignment horizontal="center" vertical="center" wrapText="1" readingOrder="1"/>
    </xf>
    <xf numFmtId="2" fontId="0" fillId="0" borderId="0" xfId="0" applyNumberFormat="1"/>
    <xf numFmtId="0" fontId="0" fillId="0" borderId="0" xfId="0" applyAlignment="1">
      <alignment horizontal="center" vertical="center"/>
    </xf>
    <xf numFmtId="0" fontId="12" fillId="6" borderId="19" xfId="0" applyFont="1" applyFill="1" applyBorder="1" applyAlignment="1">
      <alignment horizontal="center" vertical="center" wrapText="1" readingOrder="1"/>
    </xf>
    <xf numFmtId="0" fontId="12" fillId="6" borderId="20" xfId="0" applyFont="1" applyFill="1" applyBorder="1" applyAlignment="1">
      <alignment horizontal="center" vertical="center" wrapText="1" readingOrder="1"/>
    </xf>
    <xf numFmtId="0" fontId="0" fillId="0" borderId="18" xfId="0" applyFont="1" applyBorder="1" applyAlignment="1">
      <alignment horizontal="center"/>
    </xf>
    <xf numFmtId="0" fontId="0" fillId="0" borderId="22" xfId="0" applyFont="1" applyBorder="1" applyAlignment="1">
      <alignment horizontal="center"/>
    </xf>
    <xf numFmtId="0" fontId="16" fillId="0" borderId="36" xfId="0" applyFont="1" applyBorder="1"/>
    <xf numFmtId="0" fontId="16" fillId="0" borderId="37" xfId="0" applyFont="1" applyBorder="1"/>
    <xf numFmtId="0" fontId="17" fillId="3" borderId="0" xfId="0" applyFont="1" applyFill="1" applyBorder="1"/>
    <xf numFmtId="0" fontId="18" fillId="0" borderId="0" xfId="0" applyFont="1" applyBorder="1" applyAlignment="1">
      <alignment horizontal="center" vertical="center" wrapText="1" readingOrder="1"/>
    </xf>
    <xf numFmtId="0" fontId="11" fillId="16" borderId="30" xfId="0" applyFont="1" applyFill="1" applyBorder="1" applyAlignment="1">
      <alignment horizontal="center" vertical="center" wrapText="1" readingOrder="1"/>
    </xf>
    <xf numFmtId="0" fontId="11" fillId="6" borderId="5"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xf numFmtId="0" fontId="0" fillId="0" borderId="2" xfId="0" applyFont="1" applyBorder="1" applyAlignment="1"/>
    <xf numFmtId="0" fontId="8" fillId="0" borderId="0" xfId="0" applyFont="1" applyBorder="1" applyAlignment="1">
      <alignment horizontal="justify" vertical="center" readingOrder="1"/>
    </xf>
    <xf numFmtId="0" fontId="7" fillId="12" borderId="23" xfId="0" applyFont="1" applyFill="1" applyBorder="1" applyAlignment="1">
      <alignment horizontal="center" vertical="center" wrapText="1" readingOrder="1"/>
    </xf>
    <xf numFmtId="0" fontId="7" fillId="12" borderId="25" xfId="0" applyFont="1" applyFill="1" applyBorder="1" applyAlignment="1">
      <alignment horizontal="center" vertical="center" wrapText="1" readingOrder="1"/>
    </xf>
    <xf numFmtId="0" fontId="16" fillId="0" borderId="0" xfId="0" applyFont="1" applyBorder="1"/>
    <xf numFmtId="0" fontId="16" fillId="0" borderId="2" xfId="0" applyFont="1" applyBorder="1"/>
    <xf numFmtId="0" fontId="5" fillId="0" borderId="1" xfId="0" applyFont="1" applyBorder="1" applyAlignment="1" applyProtection="1">
      <alignment horizontal="justify" vertical="center"/>
      <protection locked="0"/>
    </xf>
    <xf numFmtId="14" fontId="5" fillId="0" borderId="1" xfId="0" applyNumberFormat="1" applyFont="1" applyBorder="1" applyAlignment="1" applyProtection="1">
      <alignment horizontal="center" vertical="center" wrapText="1"/>
      <protection locked="0"/>
    </xf>
    <xf numFmtId="0" fontId="5" fillId="0" borderId="5" xfId="0" applyFont="1" applyBorder="1" applyAlignment="1" applyProtection="1">
      <alignment horizontal="justify" vertical="center"/>
      <protection locked="0"/>
    </xf>
    <xf numFmtId="14" fontId="5" fillId="0" borderId="5" xfId="0" applyNumberFormat="1" applyFont="1" applyBorder="1" applyAlignment="1" applyProtection="1">
      <alignment horizontal="center" vertical="center" wrapText="1"/>
      <protection locked="0"/>
    </xf>
    <xf numFmtId="0" fontId="5" fillId="0" borderId="24" xfId="0" applyFont="1" applyBorder="1" applyAlignment="1" applyProtection="1">
      <alignment horizontal="justify" vertical="center"/>
      <protection locked="0"/>
    </xf>
    <xf numFmtId="14" fontId="5" fillId="0" borderId="24" xfId="0" applyNumberFormat="1" applyFont="1" applyBorder="1" applyAlignment="1" applyProtection="1">
      <alignment horizontal="center" vertical="center" wrapText="1"/>
      <protection locked="0"/>
    </xf>
    <xf numFmtId="0" fontId="5" fillId="0" borderId="21" xfId="0" applyFont="1" applyBorder="1" applyAlignment="1" applyProtection="1">
      <alignment horizontal="justify" vertical="center"/>
      <protection locked="0"/>
    </xf>
    <xf numFmtId="14" fontId="5" fillId="0" borderId="21" xfId="0" applyNumberFormat="1" applyFont="1" applyBorder="1" applyAlignment="1" applyProtection="1">
      <alignment horizontal="center" vertical="center" wrapText="1"/>
      <protection locked="0"/>
    </xf>
    <xf numFmtId="0" fontId="5" fillId="0" borderId="25"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9" fontId="5" fillId="18" borderId="25" xfId="0" applyNumberFormat="1" applyFont="1" applyFill="1" applyBorder="1" applyAlignment="1" applyProtection="1">
      <alignment horizontal="center" vertical="center" wrapText="1"/>
      <protection hidden="1"/>
    </xf>
    <xf numFmtId="9" fontId="5" fillId="18" borderId="18" xfId="0" applyNumberFormat="1" applyFont="1" applyFill="1" applyBorder="1" applyAlignment="1" applyProtection="1">
      <alignment horizontal="center" vertical="center" wrapText="1"/>
      <protection hidden="1"/>
    </xf>
    <xf numFmtId="9" fontId="5" fillId="18" borderId="22" xfId="0" applyNumberFormat="1" applyFont="1" applyFill="1" applyBorder="1" applyAlignment="1" applyProtection="1">
      <alignment horizontal="center" vertical="center" wrapText="1"/>
      <protection hidden="1"/>
    </xf>
    <xf numFmtId="9" fontId="5" fillId="18" borderId="33" xfId="0" applyNumberFormat="1" applyFont="1" applyFill="1" applyBorder="1" applyAlignment="1" applyProtection="1">
      <alignment horizontal="center" vertical="center" wrapText="1"/>
      <protection hidden="1"/>
    </xf>
    <xf numFmtId="0" fontId="22" fillId="0" borderId="23"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22" fillId="0" borderId="3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18" borderId="59" xfId="0" applyFont="1" applyFill="1" applyBorder="1" applyAlignment="1" applyProtection="1">
      <alignment horizontal="center" vertical="center"/>
      <protection hidden="1"/>
    </xf>
    <xf numFmtId="164" fontId="5" fillId="18" borderId="24" xfId="1" applyNumberFormat="1" applyFont="1" applyFill="1" applyBorder="1" applyAlignment="1" applyProtection="1">
      <alignment horizontal="center" vertical="center" wrapText="1"/>
      <protection hidden="1"/>
    </xf>
    <xf numFmtId="0" fontId="5" fillId="18" borderId="39" xfId="0" applyFont="1" applyFill="1" applyBorder="1" applyAlignment="1" applyProtection="1">
      <alignment horizontal="center" vertical="center"/>
      <protection hidden="1"/>
    </xf>
    <xf numFmtId="164" fontId="5" fillId="18" borderId="1" xfId="1" applyNumberFormat="1" applyFont="1" applyFill="1" applyBorder="1" applyAlignment="1" applyProtection="1">
      <alignment horizontal="center" vertical="center" wrapText="1"/>
      <protection hidden="1"/>
    </xf>
    <xf numFmtId="0" fontId="5" fillId="18" borderId="63" xfId="0" applyFont="1" applyFill="1" applyBorder="1" applyAlignment="1" applyProtection="1">
      <alignment horizontal="center" vertical="center"/>
      <protection hidden="1"/>
    </xf>
    <xf numFmtId="164" fontId="5" fillId="18" borderId="21" xfId="1" applyNumberFormat="1"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protection hidden="1"/>
    </xf>
    <xf numFmtId="0" fontId="5" fillId="18" borderId="23" xfId="0" applyFont="1" applyFill="1" applyBorder="1" applyAlignment="1" applyProtection="1">
      <alignment horizontal="center" vertical="center"/>
      <protection hidden="1"/>
    </xf>
    <xf numFmtId="0" fontId="5" fillId="18" borderId="19" xfId="0" applyFont="1" applyFill="1" applyBorder="1" applyAlignment="1" applyProtection="1">
      <alignment horizontal="center" vertical="center"/>
      <protection hidden="1"/>
    </xf>
    <xf numFmtId="164" fontId="5" fillId="18" borderId="5" xfId="1" applyNumberFormat="1" applyFont="1" applyFill="1" applyBorder="1" applyAlignment="1" applyProtection="1">
      <alignment horizontal="center" vertical="center" wrapText="1"/>
      <protection hidden="1"/>
    </xf>
    <xf numFmtId="0" fontId="5" fillId="18" borderId="5" xfId="0" applyFont="1" applyFill="1" applyBorder="1" applyAlignment="1" applyProtection="1">
      <alignment horizontal="center" vertical="center"/>
      <protection hidden="1"/>
    </xf>
    <xf numFmtId="0" fontId="20" fillId="0" borderId="1" xfId="0" applyFont="1" applyBorder="1" applyAlignment="1" applyProtection="1">
      <alignment vertical="center" wrapText="1"/>
    </xf>
    <xf numFmtId="0" fontId="5" fillId="18" borderId="52" xfId="0" applyFont="1" applyFill="1" applyBorder="1" applyAlignment="1" applyProtection="1">
      <alignment horizontal="center" vertical="center"/>
      <protection hidden="1"/>
    </xf>
    <xf numFmtId="0" fontId="5" fillId="18" borderId="30" xfId="0" applyFont="1" applyFill="1" applyBorder="1" applyAlignment="1" applyProtection="1">
      <alignment horizontal="center" vertical="center" wrapText="1"/>
      <protection hidden="1"/>
    </xf>
    <xf numFmtId="0" fontId="24" fillId="0" borderId="29" xfId="0" applyFont="1" applyBorder="1" applyAlignment="1" applyProtection="1">
      <alignment horizontal="center" vertical="center"/>
      <protection locked="0"/>
    </xf>
    <xf numFmtId="0" fontId="5" fillId="0" borderId="30" xfId="0" applyFont="1" applyBorder="1" applyAlignment="1" applyProtection="1">
      <alignment horizontal="center" vertical="center" wrapText="1"/>
      <protection locked="0"/>
    </xf>
    <xf numFmtId="0" fontId="5" fillId="0" borderId="30" xfId="0" applyFont="1" applyBorder="1" applyAlignment="1" applyProtection="1">
      <alignment horizontal="left" vertical="center" wrapText="1"/>
      <protection locked="0"/>
    </xf>
    <xf numFmtId="0" fontId="5" fillId="18" borderId="30" xfId="0" applyFont="1" applyFill="1" applyBorder="1" applyAlignment="1" applyProtection="1">
      <alignment horizontal="center" vertical="center" textRotation="90"/>
      <protection hidden="1"/>
    </xf>
    <xf numFmtId="9" fontId="5" fillId="18" borderId="30" xfId="0" applyNumberFormat="1" applyFont="1" applyFill="1" applyBorder="1" applyAlignment="1" applyProtection="1">
      <alignment horizontal="center" vertical="center" wrapText="1"/>
      <protection hidden="1"/>
    </xf>
    <xf numFmtId="9" fontId="5" fillId="18" borderId="30" xfId="0" applyNumberFormat="1" applyFont="1" applyFill="1" applyBorder="1" applyAlignment="1" applyProtection="1">
      <alignment horizontal="center" vertical="center" textRotation="90"/>
      <protection hidden="1"/>
    </xf>
    <xf numFmtId="0" fontId="5" fillId="18" borderId="67" xfId="0" applyFont="1" applyFill="1" applyBorder="1" applyAlignment="1" applyProtection="1">
      <alignment horizontal="center" vertical="center" textRotation="90"/>
      <protection hidden="1"/>
    </xf>
    <xf numFmtId="0" fontId="22" fillId="0" borderId="29" xfId="0" applyFont="1" applyBorder="1" applyAlignment="1" applyProtection="1">
      <alignment horizontal="center" vertical="center"/>
      <protection locked="0"/>
    </xf>
    <xf numFmtId="0" fontId="5" fillId="0" borderId="30" xfId="0" applyFont="1" applyBorder="1" applyAlignment="1" applyProtection="1">
      <alignment horizontal="justify" vertical="center"/>
      <protection locked="0"/>
    </xf>
    <xf numFmtId="9" fontId="5" fillId="18" borderId="31" xfId="0" applyNumberFormat="1" applyFont="1" applyFill="1" applyBorder="1" applyAlignment="1" applyProtection="1">
      <alignment horizontal="center" vertical="center" wrapText="1"/>
      <protection hidden="1"/>
    </xf>
    <xf numFmtId="0" fontId="5" fillId="18" borderId="29" xfId="0" applyFont="1" applyFill="1" applyBorder="1" applyAlignment="1" applyProtection="1">
      <alignment horizontal="center" vertical="center"/>
      <protection hidden="1"/>
    </xf>
    <xf numFmtId="164" fontId="5" fillId="18" borderId="30" xfId="1" applyNumberFormat="1" applyFont="1" applyFill="1" applyBorder="1" applyAlignment="1" applyProtection="1">
      <alignment horizontal="center" vertical="center" wrapText="1"/>
      <protection hidden="1"/>
    </xf>
    <xf numFmtId="0" fontId="5" fillId="18" borderId="30" xfId="0" applyFont="1" applyFill="1" applyBorder="1" applyAlignment="1" applyProtection="1">
      <alignment horizontal="center" vertical="center"/>
      <protection hidden="1"/>
    </xf>
    <xf numFmtId="0" fontId="5" fillId="0" borderId="29" xfId="0" applyFont="1" applyBorder="1" applyAlignment="1" applyProtection="1">
      <alignment horizontal="center" vertical="center" wrapText="1"/>
      <protection locked="0"/>
    </xf>
    <xf numFmtId="14" fontId="5" fillId="0" borderId="30" xfId="0" applyNumberFormat="1"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5" fillId="0" borderId="1" xfId="0" applyFont="1" applyFill="1" applyBorder="1" applyAlignment="1">
      <alignment horizontal="justify" vertical="center" wrapText="1"/>
    </xf>
    <xf numFmtId="0" fontId="5" fillId="0" borderId="61" xfId="0" applyFont="1" applyBorder="1" applyAlignment="1" applyProtection="1">
      <alignment horizontal="left" vertical="center" wrapText="1"/>
      <protection locked="0"/>
    </xf>
    <xf numFmtId="0" fontId="5" fillId="0" borderId="30" xfId="0" applyFont="1" applyFill="1" applyBorder="1" applyAlignment="1" applyProtection="1">
      <alignment horizontal="center" vertical="center" wrapText="1"/>
      <protection locked="0"/>
    </xf>
    <xf numFmtId="9" fontId="5" fillId="18" borderId="5" xfId="0" applyNumberFormat="1" applyFont="1" applyFill="1" applyBorder="1" applyAlignment="1" applyProtection="1">
      <alignment horizontal="center" vertical="center" wrapText="1"/>
      <protection hidden="1"/>
    </xf>
    <xf numFmtId="9" fontId="5" fillId="18" borderId="1" xfId="0" applyNumberFormat="1"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18" borderId="5" xfId="0" applyFont="1" applyFill="1" applyBorder="1" applyAlignment="1" applyProtection="1">
      <alignment horizontal="center" vertical="center" wrapText="1"/>
      <protection hidden="1"/>
    </xf>
    <xf numFmtId="9" fontId="5" fillId="18" borderId="24" xfId="0" applyNumberFormat="1"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18" borderId="1"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locked="0"/>
    </xf>
    <xf numFmtId="0" fontId="22" fillId="17" borderId="55" xfId="0" applyFont="1" applyFill="1" applyBorder="1" applyAlignment="1" applyProtection="1">
      <alignment horizontal="center" vertical="center" wrapText="1"/>
    </xf>
    <xf numFmtId="0" fontId="24" fillId="0" borderId="23" xfId="0" applyFont="1" applyBorder="1" applyAlignment="1" applyProtection="1">
      <alignment horizontal="center" vertical="center"/>
      <protection locked="0"/>
    </xf>
    <xf numFmtId="0" fontId="22" fillId="17" borderId="24" xfId="0" applyFont="1" applyFill="1" applyBorder="1" applyAlignment="1" applyProtection="1">
      <alignment horizontal="center" vertical="center" textRotation="90" wrapText="1"/>
    </xf>
    <xf numFmtId="0" fontId="22" fillId="17" borderId="55" xfId="0" applyFont="1" applyFill="1" applyBorder="1" applyAlignment="1" applyProtection="1">
      <alignment horizontal="center" vertical="center" textRotation="90" wrapText="1"/>
    </xf>
    <xf numFmtId="0" fontId="0" fillId="0" borderId="0" xfId="0" applyProtection="1">
      <protection locked="0"/>
    </xf>
    <xf numFmtId="0" fontId="5" fillId="18" borderId="25" xfId="0" applyFont="1" applyFill="1" applyBorder="1" applyAlignment="1" applyProtection="1">
      <alignment horizontal="center" vertical="center"/>
      <protection hidden="1"/>
    </xf>
    <xf numFmtId="0" fontId="5" fillId="18" borderId="18" xfId="0" applyFont="1" applyFill="1" applyBorder="1" applyAlignment="1" applyProtection="1">
      <alignment horizontal="center" vertical="center"/>
      <protection hidden="1"/>
    </xf>
    <xf numFmtId="0" fontId="5" fillId="0" borderId="64"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9" fontId="5" fillId="18" borderId="24" xfId="0" applyNumberFormat="1" applyFont="1" applyFill="1" applyBorder="1" applyAlignment="1" applyProtection="1">
      <alignment horizontal="center" vertical="center"/>
      <protection hidden="1"/>
    </xf>
    <xf numFmtId="9" fontId="5" fillId="18" borderId="1" xfId="0" applyNumberFormat="1" applyFont="1" applyFill="1" applyBorder="1" applyAlignment="1" applyProtection="1">
      <alignment horizontal="center" vertical="center"/>
      <protection hidden="1"/>
    </xf>
    <xf numFmtId="0" fontId="5" fillId="0" borderId="51"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22" fillId="17" borderId="56" xfId="0" applyFont="1" applyFill="1" applyBorder="1" applyAlignment="1" applyProtection="1">
      <alignment horizontal="center" vertical="center" wrapText="1"/>
    </xf>
    <xf numFmtId="0" fontId="22" fillId="18" borderId="48" xfId="0" applyFont="1" applyFill="1" applyBorder="1" applyAlignment="1" applyProtection="1">
      <alignment horizontal="center" vertical="center" textRotation="90" wrapText="1"/>
    </xf>
    <xf numFmtId="0" fontId="5" fillId="0" borderId="24" xfId="0" applyFont="1" applyBorder="1" applyAlignment="1" applyProtection="1">
      <alignment horizontal="left" vertical="center" wrapText="1"/>
      <protection locked="0"/>
    </xf>
    <xf numFmtId="0" fontId="5" fillId="6" borderId="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justify" vertical="center"/>
      <protection locked="0"/>
    </xf>
    <xf numFmtId="0" fontId="0" fillId="6" borderId="0" xfId="0" applyFill="1" applyProtection="1">
      <protection locked="0"/>
    </xf>
    <xf numFmtId="0" fontId="0" fillId="6" borderId="0" xfId="0" applyFont="1" applyFill="1" applyProtection="1">
      <protection locked="0"/>
    </xf>
    <xf numFmtId="0" fontId="0" fillId="0" borderId="0" xfId="0" applyFont="1" applyProtection="1">
      <protection locked="0"/>
    </xf>
    <xf numFmtId="0" fontId="0" fillId="6" borderId="41"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wrapText="1"/>
    </xf>
    <xf numFmtId="0" fontId="3" fillId="6" borderId="18" xfId="0" applyFont="1" applyFill="1" applyBorder="1" applyAlignment="1" applyProtection="1">
      <alignment vertical="center" wrapText="1"/>
    </xf>
    <xf numFmtId="0" fontId="3" fillId="6" borderId="18" xfId="0" applyFont="1" applyFill="1" applyBorder="1" applyAlignment="1" applyProtection="1">
      <alignment horizontal="left" vertical="center" wrapText="1"/>
    </xf>
    <xf numFmtId="0" fontId="0" fillId="6" borderId="54" xfId="0" applyFont="1" applyFill="1" applyBorder="1" applyAlignment="1" applyProtection="1">
      <alignment horizontal="left" vertical="center" wrapText="1"/>
    </xf>
    <xf numFmtId="0" fontId="0" fillId="6" borderId="46"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xf>
    <xf numFmtId="0" fontId="0" fillId="6" borderId="46" xfId="0" applyFont="1" applyFill="1" applyBorder="1" applyAlignment="1" applyProtection="1">
      <alignment horizontal="left" vertical="center"/>
    </xf>
    <xf numFmtId="0" fontId="0" fillId="6" borderId="43" xfId="0" applyFont="1" applyFill="1" applyBorder="1" applyAlignment="1" applyProtection="1">
      <alignment horizontal="left" vertical="center"/>
    </xf>
    <xf numFmtId="0" fontId="0" fillId="6" borderId="53" xfId="0" applyFont="1" applyFill="1" applyBorder="1" applyAlignment="1" applyProtection="1">
      <alignment horizontal="left" vertical="center" wrapText="1"/>
    </xf>
    <xf numFmtId="0" fontId="5" fillId="22" borderId="30" xfId="0" applyFont="1" applyFill="1" applyBorder="1" applyAlignment="1" applyProtection="1">
      <alignment horizontal="center" vertical="center" wrapText="1"/>
      <protection locked="0"/>
    </xf>
    <xf numFmtId="0" fontId="28" fillId="6" borderId="0" xfId="0" applyFont="1" applyFill="1" applyProtection="1">
      <protection locked="0"/>
    </xf>
    <xf numFmtId="0" fontId="28" fillId="20" borderId="0" xfId="0" applyFont="1" applyFill="1" applyProtection="1">
      <protection locked="0"/>
    </xf>
    <xf numFmtId="0" fontId="29" fillId="17" borderId="55" xfId="0" applyFont="1" applyFill="1" applyBorder="1" applyAlignment="1" applyProtection="1">
      <alignment horizontal="center" vertical="center" wrapText="1"/>
    </xf>
    <xf numFmtId="0" fontId="29" fillId="17" borderId="55" xfId="0" applyFont="1" applyFill="1" applyBorder="1" applyAlignment="1" applyProtection="1">
      <alignment horizontal="center" vertical="center" textRotation="90" wrapText="1"/>
    </xf>
    <xf numFmtId="0" fontId="29" fillId="18" borderId="48" xfId="0" applyFont="1" applyFill="1" applyBorder="1" applyAlignment="1" applyProtection="1">
      <alignment horizontal="center" vertical="center" textRotation="90" wrapText="1"/>
    </xf>
    <xf numFmtId="0" fontId="30" fillId="0" borderId="0" xfId="0" applyFont="1" applyProtection="1">
      <protection locked="0"/>
    </xf>
    <xf numFmtId="0" fontId="30" fillId="6" borderId="0" xfId="0" applyFont="1" applyFill="1" applyProtection="1">
      <protection locked="0"/>
    </xf>
    <xf numFmtId="0" fontId="29" fillId="17" borderId="24" xfId="0" applyFont="1" applyFill="1" applyBorder="1" applyAlignment="1" applyProtection="1">
      <alignment horizontal="center" vertical="center" textRotation="90" wrapText="1"/>
    </xf>
    <xf numFmtId="0" fontId="23" fillId="20" borderId="1" xfId="0" applyFont="1" applyFill="1" applyBorder="1" applyAlignment="1" applyProtection="1">
      <alignment vertical="center"/>
      <protection locked="0"/>
    </xf>
    <xf numFmtId="0" fontId="23" fillId="20" borderId="1" xfId="0" applyFont="1" applyFill="1" applyBorder="1" applyAlignment="1" applyProtection="1">
      <alignment horizontal="center" vertical="center"/>
      <protection locked="0"/>
    </xf>
    <xf numFmtId="0" fontId="5" fillId="6" borderId="24" xfId="0" applyFont="1" applyFill="1" applyBorder="1" applyAlignment="1" applyProtection="1">
      <alignment horizontal="center" vertical="center" wrapText="1"/>
      <protection hidden="1"/>
    </xf>
    <xf numFmtId="0" fontId="5" fillId="6" borderId="1" xfId="0" applyFont="1" applyFill="1" applyBorder="1" applyAlignment="1" applyProtection="1">
      <alignment horizontal="center" vertical="center" wrapText="1"/>
      <protection hidden="1"/>
    </xf>
    <xf numFmtId="0" fontId="5" fillId="6" borderId="21" xfId="0" applyFont="1" applyFill="1" applyBorder="1" applyAlignment="1" applyProtection="1">
      <alignment horizontal="center" vertical="center" wrapText="1"/>
      <protection hidden="1"/>
    </xf>
    <xf numFmtId="0" fontId="5" fillId="6" borderId="5" xfId="0" applyFont="1" applyFill="1" applyBorder="1" applyAlignment="1" applyProtection="1">
      <alignment horizontal="center" vertical="center" wrapText="1"/>
      <protection hidden="1"/>
    </xf>
    <xf numFmtId="0" fontId="5" fillId="6" borderId="30" xfId="0" applyFont="1" applyFill="1" applyBorder="1" applyAlignment="1" applyProtection="1">
      <alignment horizontal="center" vertical="center" wrapText="1"/>
      <protection hidden="1"/>
    </xf>
    <xf numFmtId="0" fontId="0" fillId="0" borderId="0" xfId="0" applyFont="1" applyBorder="1" applyAlignment="1">
      <alignment vertical="center"/>
    </xf>
    <xf numFmtId="0" fontId="0" fillId="0" borderId="37" xfId="0" applyFont="1" applyBorder="1" applyAlignment="1">
      <alignment vertical="center"/>
    </xf>
    <xf numFmtId="0" fontId="0" fillId="0" borderId="2" xfId="0" applyFont="1" applyBorder="1" applyAlignment="1">
      <alignment horizontal="left"/>
    </xf>
    <xf numFmtId="0" fontId="33" fillId="6" borderId="2" xfId="0" applyFont="1" applyFill="1" applyBorder="1" applyAlignment="1">
      <alignment vertical="center"/>
    </xf>
    <xf numFmtId="0" fontId="5" fillId="0" borderId="2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0" fillId="0" borderId="0" xfId="0" applyProtection="1">
      <protection locked="0"/>
    </xf>
    <xf numFmtId="0" fontId="5" fillId="0" borderId="62" xfId="0" applyFont="1" applyBorder="1" applyAlignment="1" applyProtection="1">
      <alignment horizontal="center" vertical="center" wrapText="1"/>
      <protection locked="0"/>
    </xf>
    <xf numFmtId="0" fontId="5" fillId="0" borderId="62" xfId="0" applyFont="1" applyBorder="1" applyAlignment="1" applyProtection="1">
      <alignment horizontal="left" vertical="center" wrapText="1"/>
      <protection locked="0"/>
    </xf>
    <xf numFmtId="0" fontId="0" fillId="0" borderId="0" xfId="0" applyAlignment="1">
      <alignment wrapText="1"/>
    </xf>
    <xf numFmtId="0" fontId="0" fillId="9" borderId="42" xfId="0" applyFont="1" applyFill="1" applyBorder="1" applyAlignment="1" applyProtection="1">
      <alignment horizontal="left" vertical="center" wrapText="1"/>
    </xf>
    <xf numFmtId="0" fontId="0" fillId="9" borderId="44" xfId="0" applyFont="1" applyFill="1" applyBorder="1" applyAlignment="1" applyProtection="1">
      <alignment horizontal="left" vertical="center"/>
    </xf>
    <xf numFmtId="0" fontId="5" fillId="0" borderId="19"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0" fillId="0" borderId="0" xfId="0" applyProtection="1">
      <protection locked="0"/>
    </xf>
    <xf numFmtId="0" fontId="0" fillId="0" borderId="0" xfId="0" applyProtection="1">
      <protection locked="0"/>
    </xf>
    <xf numFmtId="0" fontId="30" fillId="0" borderId="0" xfId="0" applyFont="1" applyAlignment="1" applyProtection="1">
      <alignment wrapText="1"/>
      <protection locked="0"/>
    </xf>
    <xf numFmtId="0" fontId="0" fillId="0" borderId="0" xfId="0" applyProtection="1">
      <protection locked="0"/>
    </xf>
    <xf numFmtId="0" fontId="0" fillId="0" borderId="0" xfId="0" applyProtection="1">
      <protection locked="0"/>
    </xf>
    <xf numFmtId="0" fontId="35" fillId="0" borderId="23" xfId="0" applyFont="1" applyBorder="1" applyAlignment="1">
      <alignment horizontal="center" vertical="center" wrapText="1"/>
    </xf>
    <xf numFmtId="0" fontId="0" fillId="0" borderId="25" xfId="0" applyBorder="1" applyAlignment="1" applyProtection="1">
      <alignment horizontal="center"/>
      <protection locked="0"/>
    </xf>
    <xf numFmtId="0" fontId="35" fillId="0" borderId="19" xfId="0" applyFont="1" applyBorder="1" applyAlignment="1">
      <alignment horizontal="center" vertical="center" wrapText="1"/>
    </xf>
    <xf numFmtId="0" fontId="0" fillId="0" borderId="18" xfId="0" applyBorder="1" applyAlignment="1" applyProtection="1">
      <alignment horizontal="center"/>
      <protection locked="0"/>
    </xf>
    <xf numFmtId="0" fontId="35" fillId="0" borderId="20" xfId="0" applyFont="1" applyBorder="1" applyAlignment="1">
      <alignment horizontal="center" vertical="center" wrapText="1"/>
    </xf>
    <xf numFmtId="14" fontId="0" fillId="0" borderId="22" xfId="0" applyNumberFormat="1" applyBorder="1" applyAlignment="1" applyProtection="1">
      <alignment horizontal="center"/>
      <protection locked="0"/>
    </xf>
    <xf numFmtId="0" fontId="5" fillId="0" borderId="25"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0" borderId="23"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protection hidden="1"/>
    </xf>
    <xf numFmtId="0" fontId="5" fillId="6" borderId="1" xfId="0" applyFont="1" applyFill="1" applyBorder="1" applyAlignment="1" applyProtection="1">
      <alignment horizontal="center" vertical="center"/>
      <protection locked="0"/>
    </xf>
    <xf numFmtId="0" fontId="5" fillId="0" borderId="59" xfId="0" applyFont="1" applyBorder="1" applyAlignment="1" applyProtection="1">
      <alignment horizontal="left" vertical="center" wrapText="1"/>
      <protection locked="0"/>
    </xf>
    <xf numFmtId="0" fontId="22" fillId="23" borderId="56" xfId="0" applyFont="1" applyFill="1" applyBorder="1" applyAlignment="1" applyProtection="1">
      <alignment horizontal="center" vertical="center" wrapText="1"/>
    </xf>
    <xf numFmtId="0" fontId="22" fillId="23" borderId="62" xfId="0" applyFont="1" applyFill="1" applyBorder="1" applyAlignment="1" applyProtection="1">
      <alignment horizontal="center" vertical="center" wrapText="1"/>
    </xf>
    <xf numFmtId="0" fontId="5" fillId="0" borderId="39" xfId="0" applyFont="1" applyBorder="1" applyAlignment="1" applyProtection="1">
      <alignment horizontal="left" vertical="center" wrapText="1"/>
      <protection locked="0"/>
    </xf>
    <xf numFmtId="0" fontId="29" fillId="17" borderId="21" xfId="0" applyFont="1" applyFill="1" applyBorder="1" applyAlignment="1" applyProtection="1">
      <alignment horizontal="center" vertical="center" wrapText="1"/>
    </xf>
    <xf numFmtId="0" fontId="27" fillId="18" borderId="24" xfId="0" applyFont="1" applyFill="1" applyBorder="1" applyAlignment="1" applyProtection="1">
      <alignment horizontal="center" vertical="center" wrapText="1"/>
      <protection hidden="1"/>
    </xf>
    <xf numFmtId="0" fontId="5" fillId="0" borderId="24" xfId="0" applyFont="1" applyBorder="1" applyAlignment="1" applyProtection="1">
      <alignment horizontal="center" vertical="center"/>
      <protection locked="0"/>
    </xf>
    <xf numFmtId="3" fontId="5" fillId="0" borderId="49" xfId="0" applyNumberFormat="1" applyFont="1" applyBorder="1" applyAlignment="1" applyProtection="1">
      <alignment horizontal="center" vertical="center" wrapText="1"/>
      <protection locked="0"/>
    </xf>
    <xf numFmtId="0" fontId="5" fillId="0" borderId="30" xfId="0" applyFont="1" applyBorder="1" applyAlignment="1" applyProtection="1">
      <alignment horizontal="center" vertical="center"/>
      <protection locked="0"/>
    </xf>
    <xf numFmtId="0" fontId="5" fillId="6" borderId="1" xfId="0" applyFont="1" applyFill="1" applyBorder="1" applyAlignment="1" applyProtection="1">
      <alignment horizontal="left" vertical="center" wrapText="1"/>
      <protection locked="0"/>
    </xf>
    <xf numFmtId="0" fontId="5" fillId="0" borderId="49" xfId="0" applyFont="1" applyBorder="1" applyAlignment="1" applyProtection="1">
      <alignment horizontal="left" vertical="center" wrapText="1"/>
      <protection locked="0"/>
    </xf>
    <xf numFmtId="0" fontId="21" fillId="0" borderId="38" xfId="0" applyFont="1" applyBorder="1" applyAlignment="1" applyProtection="1">
      <alignment horizontal="left"/>
      <protection locked="0"/>
    </xf>
    <xf numFmtId="0" fontId="23" fillId="20" borderId="39" xfId="0" applyFont="1" applyFill="1" applyBorder="1" applyAlignment="1" applyProtection="1">
      <alignment horizontal="center" vertical="center"/>
      <protection locked="0"/>
    </xf>
    <xf numFmtId="0" fontId="19" fillId="19" borderId="9" xfId="0" applyFont="1" applyFill="1" applyBorder="1" applyAlignment="1" applyProtection="1">
      <alignment horizontal="center"/>
    </xf>
    <xf numFmtId="0" fontId="19" fillId="19" borderId="10" xfId="0" applyFont="1" applyFill="1" applyBorder="1" applyAlignment="1" applyProtection="1">
      <alignment horizontal="center"/>
    </xf>
    <xf numFmtId="0" fontId="3" fillId="19" borderId="47" xfId="0" applyFont="1" applyFill="1" applyBorder="1" applyAlignment="1" applyProtection="1">
      <alignment horizontal="center" vertical="center" wrapText="1"/>
    </xf>
    <xf numFmtId="0" fontId="3" fillId="19" borderId="58" xfId="0" applyFont="1" applyFill="1" applyBorder="1" applyAlignment="1" applyProtection="1">
      <alignment horizontal="center" vertical="center" wrapText="1"/>
    </xf>
    <xf numFmtId="0" fontId="3" fillId="6" borderId="57" xfId="0" applyFont="1" applyFill="1" applyBorder="1" applyAlignment="1" applyProtection="1">
      <alignment horizontal="left" vertical="center" wrapText="1"/>
    </xf>
    <xf numFmtId="0" fontId="3" fillId="6" borderId="45" xfId="0" applyFont="1" applyFill="1" applyBorder="1" applyAlignment="1" applyProtection="1">
      <alignment horizontal="left" vertical="center" wrapText="1"/>
    </xf>
    <xf numFmtId="0" fontId="3" fillId="6" borderId="19" xfId="0" applyFont="1" applyFill="1" applyBorder="1" applyAlignment="1" applyProtection="1">
      <alignment horizontal="left" vertical="center" wrapText="1"/>
    </xf>
    <xf numFmtId="0" fontId="3" fillId="6" borderId="18" xfId="0" applyFont="1" applyFill="1" applyBorder="1" applyAlignment="1" applyProtection="1">
      <alignment horizontal="left" vertical="center" wrapText="1"/>
    </xf>
    <xf numFmtId="0" fontId="3" fillId="6" borderId="20" xfId="0" applyFont="1" applyFill="1" applyBorder="1" applyAlignment="1" applyProtection="1">
      <alignment horizontal="left" vertical="center" wrapText="1"/>
    </xf>
    <xf numFmtId="0" fontId="3" fillId="6" borderId="22" xfId="0" applyFont="1" applyFill="1" applyBorder="1" applyAlignment="1" applyProtection="1">
      <alignment horizontal="left" vertical="center" wrapText="1"/>
    </xf>
    <xf numFmtId="0" fontId="19" fillId="6" borderId="27" xfId="0" applyFont="1" applyFill="1" applyBorder="1" applyAlignment="1" applyProtection="1">
      <alignment horizontal="center"/>
    </xf>
    <xf numFmtId="0" fontId="19" fillId="6" borderId="28" xfId="0" applyFont="1" applyFill="1" applyBorder="1" applyAlignment="1" applyProtection="1">
      <alignment horizontal="center"/>
    </xf>
    <xf numFmtId="0" fontId="3" fillId="6" borderId="23" xfId="0" applyFont="1" applyFill="1" applyBorder="1" applyAlignment="1" applyProtection="1">
      <alignment horizontal="left" vertical="center" wrapText="1"/>
    </xf>
    <xf numFmtId="0" fontId="3" fillId="6" borderId="25" xfId="0" applyFont="1" applyFill="1" applyBorder="1" applyAlignment="1" applyProtection="1">
      <alignment horizontal="left" vertical="center" wrapText="1"/>
    </xf>
    <xf numFmtId="0" fontId="3" fillId="19" borderId="19" xfId="0" applyFont="1" applyFill="1" applyBorder="1" applyAlignment="1" applyProtection="1">
      <alignment horizontal="center" vertical="center" wrapText="1"/>
    </xf>
    <xf numFmtId="0" fontId="3" fillId="9" borderId="20" xfId="0" applyFont="1" applyFill="1" applyBorder="1" applyAlignment="1" applyProtection="1">
      <alignment horizontal="left" vertical="center" wrapText="1"/>
    </xf>
    <xf numFmtId="0" fontId="3" fillId="9" borderId="22" xfId="0" applyFont="1" applyFill="1" applyBorder="1" applyAlignment="1" applyProtection="1">
      <alignment horizontal="left" vertical="center" wrapText="1"/>
    </xf>
    <xf numFmtId="0" fontId="5" fillId="0" borderId="51" xfId="0" applyFont="1" applyBorder="1" applyAlignment="1" applyProtection="1">
      <alignment horizontal="center" vertical="center" wrapText="1"/>
      <protection locked="0"/>
    </xf>
    <xf numFmtId="0" fontId="5" fillId="0" borderId="66" xfId="0" applyFont="1" applyBorder="1" applyAlignment="1" applyProtection="1">
      <alignment horizontal="center" vertical="center" wrapText="1"/>
      <protection locked="0"/>
    </xf>
    <xf numFmtId="0" fontId="5" fillId="6" borderId="61" xfId="0" applyFont="1" applyFill="1" applyBorder="1" applyAlignment="1" applyProtection="1">
      <alignment horizontal="center" vertical="center" wrapText="1"/>
      <protection hidden="1"/>
    </xf>
    <xf numFmtId="0" fontId="5" fillId="6" borderId="62" xfId="0" applyFont="1" applyFill="1" applyBorder="1" applyAlignment="1" applyProtection="1">
      <alignment horizontal="center" vertical="center" wrapText="1"/>
      <protection hidden="1"/>
    </xf>
    <xf numFmtId="0" fontId="5" fillId="0" borderId="61"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0" fillId="0" borderId="8"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71" xfId="0" applyBorder="1" applyAlignment="1" applyProtection="1">
      <alignment horizontal="center"/>
      <protection locked="0"/>
    </xf>
    <xf numFmtId="0" fontId="0" fillId="0" borderId="17" xfId="0" applyBorder="1" applyAlignment="1" applyProtection="1">
      <alignment horizontal="center"/>
      <protection locked="0"/>
    </xf>
    <xf numFmtId="0" fontId="36"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71" xfId="0" applyFont="1" applyBorder="1" applyAlignment="1" applyProtection="1">
      <alignment horizontal="center" vertical="center" wrapText="1"/>
    </xf>
    <xf numFmtId="0" fontId="5" fillId="0" borderId="70" xfId="0" applyFont="1" applyBorder="1" applyAlignment="1" applyProtection="1">
      <alignment horizontal="center" vertical="center" wrapText="1"/>
    </xf>
    <xf numFmtId="0" fontId="22" fillId="17" borderId="60" xfId="0" applyFont="1" applyFill="1" applyBorder="1" applyAlignment="1" applyProtection="1">
      <alignment horizontal="center" vertical="center" wrapText="1"/>
    </xf>
    <xf numFmtId="0" fontId="22" fillId="17" borderId="43" xfId="0" applyFont="1" applyFill="1" applyBorder="1" applyAlignment="1" applyProtection="1">
      <alignment horizontal="center" vertical="center" wrapText="1"/>
    </xf>
    <xf numFmtId="0" fontId="22" fillId="17" borderId="44" xfId="0" applyFont="1" applyFill="1" applyBorder="1" applyAlignment="1" applyProtection="1">
      <alignment horizontal="center" vertical="center" wrapText="1"/>
    </xf>
    <xf numFmtId="0" fontId="5" fillId="0" borderId="42"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textRotation="90"/>
      <protection hidden="1"/>
    </xf>
    <xf numFmtId="0" fontId="5" fillId="18" borderId="21" xfId="0" applyFont="1" applyFill="1" applyBorder="1" applyAlignment="1" applyProtection="1">
      <alignment horizontal="center" vertical="center" textRotation="90"/>
      <protection hidden="1"/>
    </xf>
    <xf numFmtId="9" fontId="5" fillId="18" borderId="24" xfId="0" applyNumberFormat="1" applyFont="1" applyFill="1" applyBorder="1" applyAlignment="1" applyProtection="1">
      <alignment horizontal="center" vertical="center" wrapText="1"/>
      <protection hidden="1"/>
    </xf>
    <xf numFmtId="9" fontId="5" fillId="18" borderId="21" xfId="0" applyNumberFormat="1" applyFont="1" applyFill="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9" fontId="5" fillId="18" borderId="24" xfId="0" applyNumberFormat="1" applyFont="1" applyFill="1" applyBorder="1" applyAlignment="1" applyProtection="1">
      <alignment horizontal="center" vertical="center" textRotation="90"/>
      <protection hidden="1"/>
    </xf>
    <xf numFmtId="9" fontId="5" fillId="18" borderId="21" xfId="0" applyNumberFormat="1" applyFont="1" applyFill="1" applyBorder="1" applyAlignment="1" applyProtection="1">
      <alignment horizontal="center" vertical="center" textRotation="90"/>
      <protection hidden="1"/>
    </xf>
    <xf numFmtId="0" fontId="24" fillId="0" borderId="23"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5" fillId="0" borderId="24"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22" borderId="24" xfId="0" applyFont="1" applyFill="1" applyBorder="1" applyAlignment="1" applyProtection="1">
      <alignment horizontal="center" vertical="center" wrapText="1"/>
      <protection locked="0"/>
    </xf>
    <xf numFmtId="0" fontId="5" fillId="22" borderId="21" xfId="0" applyFont="1"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hidden="1"/>
    </xf>
    <xf numFmtId="0" fontId="27" fillId="0" borderId="61" xfId="0" applyFont="1" applyFill="1" applyBorder="1" applyAlignment="1" applyProtection="1">
      <alignment horizontal="center" vertical="center" wrapText="1"/>
      <protection locked="0"/>
    </xf>
    <xf numFmtId="0" fontId="27" fillId="0" borderId="5" xfId="0" applyFont="1" applyFill="1" applyBorder="1" applyAlignment="1" applyProtection="1">
      <alignment horizontal="center" vertical="center" wrapText="1"/>
      <protection locked="0"/>
    </xf>
    <xf numFmtId="0" fontId="5" fillId="18" borderId="25" xfId="0" applyFont="1" applyFill="1" applyBorder="1" applyAlignment="1" applyProtection="1">
      <alignment horizontal="center" vertical="center" textRotation="90"/>
      <protection hidden="1"/>
    </xf>
    <xf numFmtId="0" fontId="5" fillId="18" borderId="18" xfId="0" applyFont="1" applyFill="1" applyBorder="1" applyAlignment="1" applyProtection="1">
      <alignment horizontal="center" vertical="center" textRotation="90"/>
      <protection hidden="1"/>
    </xf>
    <xf numFmtId="0" fontId="5" fillId="0" borderId="25"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24" fillId="0" borderId="19"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18" borderId="1" xfId="0" applyFont="1" applyFill="1" applyBorder="1" applyAlignment="1" applyProtection="1">
      <alignment horizontal="center" vertical="center" wrapText="1"/>
      <protection hidden="1"/>
    </xf>
    <xf numFmtId="0" fontId="5" fillId="22" borderId="1" xfId="0" applyFont="1" applyFill="1" applyBorder="1" applyAlignment="1" applyProtection="1">
      <alignment horizontal="center" vertical="center" wrapText="1"/>
      <protection locked="0"/>
    </xf>
    <xf numFmtId="9" fontId="5" fillId="18" borderId="1" xfId="0" applyNumberFormat="1" applyFont="1" applyFill="1" applyBorder="1" applyAlignment="1" applyProtection="1">
      <alignment horizontal="center" vertical="center" wrapText="1"/>
      <protection hidden="1"/>
    </xf>
    <xf numFmtId="9" fontId="5" fillId="18" borderId="1" xfId="0" applyNumberFormat="1" applyFont="1" applyFill="1" applyBorder="1" applyAlignment="1" applyProtection="1">
      <alignment horizontal="center" vertical="center" textRotation="90"/>
      <protection hidden="1"/>
    </xf>
    <xf numFmtId="0" fontId="5" fillId="0" borderId="23"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18" borderId="1" xfId="0" applyFont="1" applyFill="1" applyBorder="1" applyAlignment="1" applyProtection="1">
      <alignment horizontal="center" vertical="center" textRotation="90"/>
      <protection hidden="1"/>
    </xf>
    <xf numFmtId="0" fontId="3" fillId="0" borderId="1" xfId="0" applyFont="1" applyFill="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0" fillId="0" borderId="1" xfId="0" applyFont="1" applyFill="1" applyBorder="1" applyAlignment="1" applyProtection="1">
      <alignment horizontal="center" vertical="center" wrapText="1"/>
      <protection locked="0"/>
    </xf>
    <xf numFmtId="0" fontId="21" fillId="0" borderId="38" xfId="0" applyFont="1" applyBorder="1" applyAlignment="1" applyProtection="1">
      <alignment horizontal="left"/>
      <protection locked="0"/>
    </xf>
    <xf numFmtId="0" fontId="21" fillId="0" borderId="40" xfId="0" applyFont="1" applyBorder="1" applyAlignment="1" applyProtection="1">
      <alignment horizontal="left"/>
      <protection locked="0"/>
    </xf>
    <xf numFmtId="0" fontId="21" fillId="0" borderId="39" xfId="0" applyFont="1" applyBorder="1" applyAlignment="1" applyProtection="1">
      <alignment horizontal="left"/>
      <protection locked="0"/>
    </xf>
    <xf numFmtId="0" fontId="0" fillId="0" borderId="0" xfId="0" applyProtection="1">
      <protection locked="0"/>
    </xf>
    <xf numFmtId="0" fontId="23" fillId="20" borderId="1" xfId="0" applyFont="1" applyFill="1" applyBorder="1" applyAlignment="1" applyProtection="1">
      <alignment horizontal="center" vertical="center"/>
      <protection locked="0"/>
    </xf>
    <xf numFmtId="0" fontId="23" fillId="20" borderId="38" xfId="0" applyFont="1" applyFill="1" applyBorder="1" applyAlignment="1" applyProtection="1">
      <alignment horizontal="center" vertical="center"/>
      <protection locked="0"/>
    </xf>
    <xf numFmtId="0" fontId="23" fillId="20" borderId="39" xfId="0" applyFont="1" applyFill="1" applyBorder="1" applyAlignment="1" applyProtection="1">
      <alignment horizontal="center" vertical="center"/>
      <protection locked="0"/>
    </xf>
    <xf numFmtId="0" fontId="23" fillId="20" borderId="40" xfId="0" applyFont="1" applyFill="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9" fontId="5" fillId="18" borderId="5" xfId="0" applyNumberFormat="1" applyFont="1" applyFill="1" applyBorder="1" applyAlignment="1" applyProtection="1">
      <alignment horizontal="center" vertical="center" wrapText="1"/>
      <protection hidden="1"/>
    </xf>
    <xf numFmtId="9" fontId="5" fillId="18" borderId="5" xfId="0" applyNumberFormat="1" applyFont="1" applyFill="1" applyBorder="1" applyAlignment="1" applyProtection="1">
      <alignment horizontal="center" vertical="center" textRotation="90"/>
      <protection hidden="1"/>
    </xf>
    <xf numFmtId="0" fontId="5" fillId="18" borderId="33" xfId="0" applyFont="1" applyFill="1" applyBorder="1" applyAlignment="1" applyProtection="1">
      <alignment horizontal="center" vertical="center" textRotation="90"/>
      <protection hidden="1"/>
    </xf>
    <xf numFmtId="0" fontId="5" fillId="18" borderId="5" xfId="0" applyFont="1" applyFill="1" applyBorder="1" applyAlignment="1" applyProtection="1">
      <alignment horizontal="center" vertical="center" textRotation="90"/>
      <protection hidden="1"/>
    </xf>
    <xf numFmtId="0" fontId="24" fillId="0" borderId="32" xfId="0" applyFont="1" applyBorder="1" applyAlignment="1" applyProtection="1">
      <alignment horizontal="center" vertical="center"/>
      <protection locked="0"/>
    </xf>
    <xf numFmtId="0" fontId="5" fillId="0" borderId="5" xfId="0" applyFont="1" applyFill="1" applyBorder="1" applyAlignment="1" applyProtection="1">
      <alignment horizontal="center" vertical="center" wrapText="1"/>
      <protection locked="0"/>
    </xf>
    <xf numFmtId="0" fontId="5" fillId="18" borderId="5" xfId="0" applyFont="1" applyFill="1" applyBorder="1" applyAlignment="1" applyProtection="1">
      <alignment horizontal="center" vertical="center" wrapText="1"/>
      <protection hidden="1"/>
    </xf>
    <xf numFmtId="0" fontId="5" fillId="22" borderId="5" xfId="0" applyFont="1" applyFill="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22" fillId="17" borderId="24" xfId="0" applyFont="1" applyFill="1" applyBorder="1" applyAlignment="1" applyProtection="1">
      <alignment horizontal="center" vertical="center" wrapText="1"/>
    </xf>
    <xf numFmtId="0" fontId="22" fillId="17" borderId="55" xfId="0" applyFont="1" applyFill="1" applyBorder="1" applyAlignment="1" applyProtection="1">
      <alignment horizontal="center" vertical="center" wrapText="1"/>
    </xf>
    <xf numFmtId="0" fontId="22" fillId="17" borderId="25" xfId="0" applyFont="1" applyFill="1" applyBorder="1" applyAlignment="1" applyProtection="1">
      <alignment horizontal="center" vertical="center" wrapText="1"/>
    </xf>
    <xf numFmtId="0" fontId="22" fillId="17" borderId="48" xfId="0" applyFont="1" applyFill="1" applyBorder="1" applyAlignment="1" applyProtection="1">
      <alignment horizontal="center" vertical="center" wrapText="1"/>
    </xf>
    <xf numFmtId="0" fontId="22" fillId="17" borderId="23" xfId="0" applyFont="1" applyFill="1" applyBorder="1" applyAlignment="1" applyProtection="1">
      <alignment horizontal="center" vertical="center" wrapText="1"/>
    </xf>
    <xf numFmtId="0" fontId="22" fillId="17" borderId="47" xfId="0" applyFont="1" applyFill="1" applyBorder="1" applyAlignment="1" applyProtection="1">
      <alignment horizontal="center" vertical="center" wrapText="1"/>
    </xf>
    <xf numFmtId="0" fontId="22" fillId="18" borderId="24" xfId="0" applyFont="1" applyFill="1" applyBorder="1" applyAlignment="1" applyProtection="1">
      <alignment horizontal="center" vertical="center" textRotation="90" wrapText="1"/>
    </xf>
    <xf numFmtId="0" fontId="22" fillId="18" borderId="55" xfId="0" applyFont="1" applyFill="1" applyBorder="1" applyAlignment="1" applyProtection="1">
      <alignment horizontal="center" vertical="center" textRotation="90" wrapText="1"/>
    </xf>
    <xf numFmtId="0" fontId="5" fillId="18" borderId="22" xfId="0" applyFont="1" applyFill="1" applyBorder="1" applyAlignment="1" applyProtection="1">
      <alignment horizontal="center" vertical="center" textRotation="90"/>
      <protection hidden="1"/>
    </xf>
    <xf numFmtId="0" fontId="22" fillId="21" borderId="24" xfId="0" applyFont="1" applyFill="1" applyBorder="1" applyAlignment="1" applyProtection="1">
      <alignment horizontal="center" vertical="center" wrapText="1"/>
    </xf>
    <xf numFmtId="0" fontId="22" fillId="21" borderId="55" xfId="0" applyFont="1" applyFill="1" applyBorder="1" applyAlignment="1" applyProtection="1">
      <alignment horizontal="center" vertical="center" wrapText="1"/>
    </xf>
    <xf numFmtId="0" fontId="22" fillId="17" borderId="51" xfId="0" applyFont="1" applyFill="1" applyBorder="1" applyAlignment="1" applyProtection="1">
      <alignment horizontal="center" vertical="center" wrapText="1"/>
    </xf>
    <xf numFmtId="0" fontId="22" fillId="17" borderId="66" xfId="0" applyFont="1" applyFill="1" applyBorder="1" applyAlignment="1" applyProtection="1">
      <alignment horizontal="center" vertical="center" wrapText="1"/>
    </xf>
    <xf numFmtId="0" fontId="22" fillId="18" borderId="24" xfId="0" applyFont="1" applyFill="1" applyBorder="1" applyAlignment="1" applyProtection="1">
      <alignment horizontal="center" vertical="center" wrapText="1"/>
    </xf>
    <xf numFmtId="0" fontId="22" fillId="18" borderId="55" xfId="0" applyFont="1" applyFill="1" applyBorder="1" applyAlignment="1" applyProtection="1">
      <alignment horizontal="center" vertical="center" wrapText="1"/>
    </xf>
    <xf numFmtId="0" fontId="22" fillId="17" borderId="25" xfId="0" applyFont="1" applyFill="1" applyBorder="1" applyAlignment="1" applyProtection="1">
      <alignment horizontal="center" vertical="center" textRotation="90" wrapText="1"/>
    </xf>
    <xf numFmtId="0" fontId="22" fillId="17" borderId="48" xfId="0" applyFont="1" applyFill="1" applyBorder="1" applyAlignment="1" applyProtection="1">
      <alignment horizontal="center" vertical="center" textRotation="90" wrapText="1"/>
    </xf>
    <xf numFmtId="0" fontId="22" fillId="17" borderId="23" xfId="0" applyFont="1" applyFill="1" applyBorder="1" applyAlignment="1" applyProtection="1">
      <alignment horizontal="center" vertical="center" textRotation="90" wrapText="1"/>
    </xf>
    <xf numFmtId="0" fontId="22" fillId="17" borderId="47" xfId="0" applyFont="1" applyFill="1" applyBorder="1" applyAlignment="1" applyProtection="1">
      <alignment horizontal="center" vertical="center" textRotation="90" wrapText="1"/>
    </xf>
    <xf numFmtId="0" fontId="29" fillId="17" borderId="24" xfId="0" applyFont="1" applyFill="1" applyBorder="1" applyAlignment="1" applyProtection="1">
      <alignment horizontal="center" vertical="center" wrapText="1"/>
    </xf>
    <xf numFmtId="0" fontId="5" fillId="6" borderId="61" xfId="0" applyFont="1" applyFill="1" applyBorder="1" applyAlignment="1" applyProtection="1">
      <alignment horizontal="left" vertical="center" wrapText="1"/>
      <protection hidden="1"/>
    </xf>
    <xf numFmtId="0" fontId="5" fillId="6" borderId="62" xfId="0" applyFont="1" applyFill="1" applyBorder="1" applyAlignment="1" applyProtection="1">
      <alignment horizontal="left" vertical="center" wrapText="1"/>
      <protection hidden="1"/>
    </xf>
    <xf numFmtId="0" fontId="5" fillId="6" borderId="56" xfId="0" applyFont="1" applyFill="1" applyBorder="1" applyAlignment="1" applyProtection="1">
      <alignment horizontal="center" vertical="center" wrapText="1"/>
      <protection hidden="1"/>
    </xf>
    <xf numFmtId="0" fontId="27" fillId="6" borderId="61" xfId="0" applyFont="1" applyFill="1" applyBorder="1" applyAlignment="1" applyProtection="1">
      <alignment horizontal="center" vertical="center" wrapText="1"/>
      <protection locked="0"/>
    </xf>
    <xf numFmtId="0" fontId="27" fillId="6" borderId="62" xfId="0" applyFont="1" applyFill="1" applyBorder="1" applyAlignment="1" applyProtection="1">
      <alignment horizontal="center" vertical="center" wrapText="1"/>
      <protection locked="0"/>
    </xf>
    <xf numFmtId="0" fontId="25" fillId="20" borderId="29" xfId="0" applyFont="1" applyFill="1" applyBorder="1" applyAlignment="1" applyProtection="1">
      <alignment horizontal="center" vertical="center"/>
    </xf>
    <xf numFmtId="0" fontId="25" fillId="20" borderId="30" xfId="0" applyFont="1" applyFill="1" applyBorder="1" applyAlignment="1" applyProtection="1">
      <alignment horizontal="center" vertical="center"/>
    </xf>
    <xf numFmtId="0" fontId="25" fillId="20" borderId="31" xfId="0" applyFont="1" applyFill="1" applyBorder="1" applyAlignment="1" applyProtection="1">
      <alignment horizontal="center" vertical="center"/>
    </xf>
    <xf numFmtId="0" fontId="25" fillId="20" borderId="67" xfId="0" applyFont="1" applyFill="1" applyBorder="1" applyAlignment="1" applyProtection="1">
      <alignment horizontal="center" vertical="center"/>
    </xf>
    <xf numFmtId="0" fontId="25" fillId="20" borderId="49" xfId="0" applyFont="1" applyFill="1" applyBorder="1" applyAlignment="1" applyProtection="1">
      <alignment horizontal="center" vertical="center"/>
    </xf>
    <xf numFmtId="0" fontId="25" fillId="20" borderId="66" xfId="0" applyFont="1" applyFill="1" applyBorder="1" applyAlignment="1" applyProtection="1">
      <alignment horizontal="center" vertical="center"/>
    </xf>
    <xf numFmtId="0" fontId="22" fillId="17" borderId="61" xfId="0" applyFont="1" applyFill="1" applyBorder="1" applyAlignment="1" applyProtection="1">
      <alignment horizontal="center" vertical="center" wrapText="1"/>
    </xf>
    <xf numFmtId="0" fontId="22" fillId="17" borderId="62" xfId="0" applyFont="1" applyFill="1" applyBorder="1" applyAlignment="1" applyProtection="1">
      <alignment horizontal="center" vertical="center" wrapText="1"/>
    </xf>
    <xf numFmtId="0" fontId="29" fillId="17" borderId="25" xfId="0" applyFont="1" applyFill="1" applyBorder="1" applyAlignment="1" applyProtection="1">
      <alignment horizontal="center" vertical="center" wrapText="1"/>
    </xf>
    <xf numFmtId="0" fontId="22" fillId="18" borderId="23" xfId="0" applyFont="1" applyFill="1" applyBorder="1" applyAlignment="1" applyProtection="1">
      <alignment horizontal="center" vertical="center" textRotation="90" wrapText="1"/>
    </xf>
    <xf numFmtId="0" fontId="22" fillId="18" borderId="47" xfId="0" applyFont="1" applyFill="1" applyBorder="1" applyAlignment="1" applyProtection="1">
      <alignment horizontal="center" vertical="center" textRotation="90" wrapText="1"/>
    </xf>
    <xf numFmtId="0" fontId="22" fillId="17" borderId="24" xfId="0" applyFont="1" applyFill="1" applyBorder="1" applyAlignment="1" applyProtection="1">
      <alignment horizontal="center" vertical="center" textRotation="90" wrapText="1"/>
    </xf>
    <xf numFmtId="0" fontId="22" fillId="17" borderId="55" xfId="0" applyFont="1" applyFill="1" applyBorder="1" applyAlignment="1" applyProtection="1">
      <alignment horizontal="center" vertical="center" textRotation="90" wrapText="1"/>
    </xf>
    <xf numFmtId="0" fontId="22" fillId="23" borderId="67" xfId="0" applyFont="1" applyFill="1" applyBorder="1" applyAlignment="1" applyProtection="1">
      <alignment horizontal="center" vertical="center" wrapText="1"/>
    </xf>
    <xf numFmtId="0" fontId="22" fillId="23" borderId="49" xfId="0" applyFont="1" applyFill="1" applyBorder="1" applyAlignment="1" applyProtection="1">
      <alignment horizontal="center" vertical="center" wrapText="1"/>
    </xf>
    <xf numFmtId="0" fontId="22" fillId="21" borderId="68" xfId="0" applyFont="1" applyFill="1" applyBorder="1" applyAlignment="1" applyProtection="1">
      <alignment horizontal="center" vertical="center" textRotation="90" wrapText="1"/>
    </xf>
    <xf numFmtId="0" fontId="22" fillId="21" borderId="69" xfId="0" applyFont="1" applyFill="1" applyBorder="1" applyAlignment="1" applyProtection="1">
      <alignment horizontal="center" vertical="center" textRotation="90" wrapText="1"/>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9" fontId="5" fillId="18" borderId="24" xfId="0" applyNumberFormat="1" applyFont="1" applyFill="1" applyBorder="1" applyAlignment="1" applyProtection="1">
      <alignment horizontal="center" vertical="center"/>
      <protection hidden="1"/>
    </xf>
    <xf numFmtId="9" fontId="5" fillId="18" borderId="1" xfId="0" applyNumberFormat="1" applyFont="1" applyFill="1" applyBorder="1" applyAlignment="1" applyProtection="1">
      <alignment horizontal="center" vertical="center"/>
      <protection hidden="1"/>
    </xf>
    <xf numFmtId="0" fontId="5" fillId="0" borderId="56"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18" borderId="55" xfId="0" applyFont="1" applyFill="1" applyBorder="1" applyAlignment="1" applyProtection="1">
      <alignment horizontal="center" vertical="center"/>
      <protection hidden="1"/>
    </xf>
    <xf numFmtId="9" fontId="5" fillId="18" borderId="55" xfId="0" applyNumberFormat="1" applyFont="1" applyFill="1" applyBorder="1" applyAlignment="1" applyProtection="1">
      <alignment horizontal="center" vertical="center" wrapText="1"/>
      <protection hidden="1"/>
    </xf>
    <xf numFmtId="0" fontId="5" fillId="18" borderId="25" xfId="0" applyFont="1" applyFill="1" applyBorder="1" applyAlignment="1" applyProtection="1">
      <alignment horizontal="center" vertical="center"/>
      <protection hidden="1"/>
    </xf>
    <xf numFmtId="0" fontId="5" fillId="18" borderId="18" xfId="0" applyFont="1" applyFill="1" applyBorder="1" applyAlignment="1" applyProtection="1">
      <alignment horizontal="center" vertical="center"/>
      <protection hidden="1"/>
    </xf>
    <xf numFmtId="0" fontId="5" fillId="0" borderId="64" xfId="0" applyFont="1" applyBorder="1" applyAlignment="1" applyProtection="1">
      <alignment horizontal="center" vertical="center" wrapText="1"/>
      <protection locked="0"/>
    </xf>
    <xf numFmtId="0" fontId="5" fillId="0" borderId="65" xfId="0" applyFont="1" applyBorder="1" applyAlignment="1" applyProtection="1">
      <alignment horizontal="center" vertical="center" wrapText="1"/>
      <protection locked="0"/>
    </xf>
    <xf numFmtId="0" fontId="5" fillId="0" borderId="56" xfId="0" applyFont="1" applyBorder="1" applyAlignment="1" applyProtection="1">
      <alignment horizontal="left" vertical="center" wrapText="1"/>
      <protection locked="0"/>
    </xf>
    <xf numFmtId="9" fontId="5" fillId="18" borderId="55" xfId="0" applyNumberFormat="1" applyFont="1" applyFill="1" applyBorder="1" applyAlignment="1" applyProtection="1">
      <alignment horizontal="center" vertical="center"/>
      <protection hidden="1"/>
    </xf>
    <xf numFmtId="0" fontId="5" fillId="18" borderId="48" xfId="0" applyFont="1" applyFill="1" applyBorder="1" applyAlignment="1" applyProtection="1">
      <alignment horizontal="center" vertical="center"/>
      <protection hidden="1"/>
    </xf>
    <xf numFmtId="0" fontId="24" fillId="0" borderId="68" xfId="0" applyFont="1" applyBorder="1" applyAlignment="1" applyProtection="1">
      <alignment horizontal="center" vertical="center"/>
      <protection locked="0"/>
    </xf>
    <xf numFmtId="0" fontId="24" fillId="0" borderId="69" xfId="0" applyFont="1" applyBorder="1" applyAlignment="1" applyProtection="1">
      <alignment horizontal="center" vertical="center"/>
      <protection locked="0"/>
    </xf>
    <xf numFmtId="0" fontId="0" fillId="0" borderId="1" xfId="0" applyBorder="1" applyAlignment="1" applyProtection="1">
      <alignment horizontal="center" vertical="center"/>
    </xf>
    <xf numFmtId="0" fontId="5" fillId="0" borderId="1" xfId="0" applyFont="1" applyBorder="1" applyAlignment="1" applyProtection="1">
      <alignment horizontal="center" vertical="center" wrapText="1"/>
    </xf>
    <xf numFmtId="0" fontId="20" fillId="0" borderId="38"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20" fillId="0" borderId="39" xfId="0" applyFont="1" applyBorder="1" applyAlignment="1" applyProtection="1">
      <alignment horizontal="left" vertical="center" wrapText="1"/>
    </xf>
    <xf numFmtId="0" fontId="25" fillId="20" borderId="26" xfId="0" applyFont="1" applyFill="1" applyBorder="1" applyAlignment="1" applyProtection="1">
      <alignment horizontal="center" vertical="center"/>
    </xf>
    <xf numFmtId="0" fontId="25" fillId="20" borderId="27" xfId="0" applyFont="1" applyFill="1" applyBorder="1" applyAlignment="1" applyProtection="1">
      <alignment horizontal="center" vertical="center"/>
    </xf>
    <xf numFmtId="0" fontId="25" fillId="20" borderId="28" xfId="0" applyFont="1" applyFill="1" applyBorder="1" applyAlignment="1" applyProtection="1">
      <alignment horizontal="center" vertical="center"/>
    </xf>
    <xf numFmtId="0" fontId="22" fillId="18" borderId="25" xfId="0" applyFont="1" applyFill="1" applyBorder="1" applyAlignment="1" applyProtection="1">
      <alignment horizontal="center" vertical="center" textRotation="90" wrapText="1"/>
    </xf>
    <xf numFmtId="0" fontId="22" fillId="18" borderId="48" xfId="0" applyFont="1" applyFill="1" applyBorder="1" applyAlignment="1" applyProtection="1">
      <alignment horizontal="center" vertical="center" textRotation="90" wrapText="1"/>
    </xf>
    <xf numFmtId="0" fontId="22" fillId="17" borderId="56" xfId="0" applyFont="1" applyFill="1" applyBorder="1" applyAlignment="1" applyProtection="1">
      <alignment horizontal="center" vertical="center" wrapText="1"/>
    </xf>
    <xf numFmtId="0" fontId="22" fillId="17" borderId="10" xfId="0" applyFont="1" applyFill="1" applyBorder="1" applyAlignment="1" applyProtection="1">
      <alignment horizontal="center" vertical="center" wrapText="1"/>
    </xf>
    <xf numFmtId="0" fontId="22" fillId="17" borderId="12" xfId="0" applyFont="1" applyFill="1" applyBorder="1" applyAlignment="1" applyProtection="1">
      <alignment horizontal="center" vertical="center" wrapText="1"/>
    </xf>
    <xf numFmtId="0" fontId="22" fillId="18" borderId="59" xfId="0" applyFont="1" applyFill="1" applyBorder="1" applyAlignment="1" applyProtection="1">
      <alignment horizontal="center" vertical="center" textRotation="90" wrapText="1"/>
    </xf>
    <xf numFmtId="0" fontId="22" fillId="18" borderId="50" xfId="0" applyFont="1" applyFill="1" applyBorder="1" applyAlignment="1" applyProtection="1">
      <alignment horizontal="center" vertical="center" textRotation="90" wrapText="1"/>
    </xf>
    <xf numFmtId="0" fontId="15" fillId="6" borderId="0" xfId="0" applyFont="1" applyFill="1" applyBorder="1" applyAlignment="1">
      <alignment horizontal="justify" vertical="center" wrapText="1"/>
    </xf>
    <xf numFmtId="0" fontId="3" fillId="15" borderId="23" xfId="0" applyFont="1" applyFill="1" applyBorder="1" applyAlignment="1">
      <alignment horizontal="center" vertical="center"/>
    </xf>
    <xf numFmtId="0" fontId="3" fillId="15" borderId="24" xfId="0" applyFont="1" applyFill="1" applyBorder="1" applyAlignment="1">
      <alignment horizontal="center" vertical="center"/>
    </xf>
    <xf numFmtId="0" fontId="3" fillId="15" borderId="25" xfId="0" applyFont="1" applyFill="1" applyBorder="1" applyAlignment="1">
      <alignment horizontal="center" vertical="center"/>
    </xf>
    <xf numFmtId="0" fontId="4" fillId="2" borderId="1" xfId="2" applyBorder="1" applyAlignment="1">
      <alignment horizontal="center"/>
    </xf>
    <xf numFmtId="0" fontId="3" fillId="15" borderId="8" xfId="0" applyFont="1" applyFill="1" applyBorder="1" applyAlignment="1">
      <alignment horizontal="center" vertical="center"/>
    </xf>
    <xf numFmtId="0" fontId="3" fillId="15" borderId="9" xfId="0" applyFont="1" applyFill="1" applyBorder="1" applyAlignment="1">
      <alignment horizontal="center" vertical="center"/>
    </xf>
    <xf numFmtId="0" fontId="3" fillId="15" borderId="10" xfId="0" applyFont="1" applyFill="1" applyBorder="1" applyAlignment="1">
      <alignment horizontal="center" vertical="center"/>
    </xf>
    <xf numFmtId="0" fontId="7" fillId="12" borderId="34" xfId="0" applyFont="1" applyFill="1" applyBorder="1" applyAlignment="1">
      <alignment horizontal="center" vertical="center" wrapText="1" readingOrder="1"/>
    </xf>
    <xf numFmtId="0" fontId="7" fillId="12" borderId="35" xfId="0" applyFont="1" applyFill="1" applyBorder="1" applyAlignment="1">
      <alignment horizontal="center" vertical="center" wrapText="1" readingOrder="1"/>
    </xf>
    <xf numFmtId="0" fontId="10" fillId="16" borderId="26" xfId="0" applyFont="1" applyFill="1" applyBorder="1" applyAlignment="1">
      <alignment horizontal="center" vertical="center" wrapText="1" readingOrder="1"/>
    </xf>
    <xf numFmtId="0" fontId="10" fillId="16" borderId="27" xfId="0" applyFont="1" applyFill="1" applyBorder="1" applyAlignment="1">
      <alignment horizontal="center" vertical="center" wrapText="1" readingOrder="1"/>
    </xf>
    <xf numFmtId="0" fontId="10" fillId="16" borderId="28" xfId="0" applyFont="1" applyFill="1" applyBorder="1" applyAlignment="1">
      <alignment horizontal="center" vertical="center" wrapText="1" readingOrder="1"/>
    </xf>
    <xf numFmtId="0" fontId="11" fillId="16" borderId="29" xfId="0" applyFont="1" applyFill="1" applyBorder="1" applyAlignment="1">
      <alignment horizontal="center" vertical="center" wrapText="1" readingOrder="1"/>
    </xf>
    <xf numFmtId="0" fontId="11" fillId="16" borderId="30" xfId="0" applyFont="1" applyFill="1" applyBorder="1" applyAlignment="1">
      <alignment horizontal="center" vertical="center" wrapText="1" readingOrder="1"/>
    </xf>
    <xf numFmtId="0" fontId="11" fillId="6" borderId="32" xfId="0" applyFont="1" applyFill="1" applyBorder="1" applyAlignment="1">
      <alignment horizontal="center" vertical="center" wrapText="1" readingOrder="1"/>
    </xf>
    <xf numFmtId="0" fontId="11" fillId="6" borderId="19" xfId="0" applyFont="1" applyFill="1" applyBorder="1" applyAlignment="1">
      <alignment horizontal="center" vertical="center" wrapText="1" readingOrder="1"/>
    </xf>
    <xf numFmtId="0" fontId="11" fillId="6" borderId="5"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11" fillId="6" borderId="20"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xf numFmtId="0" fontId="21" fillId="0" borderId="38" xfId="0" applyFont="1" applyBorder="1" applyAlignment="1" applyProtection="1">
      <alignment horizontal="left" vertical="center" wrapText="1"/>
      <protection locked="0"/>
    </xf>
    <xf numFmtId="0" fontId="21" fillId="0" borderId="40" xfId="0" applyFont="1" applyBorder="1" applyAlignment="1" applyProtection="1">
      <alignment horizontal="left" vertical="center"/>
      <protection locked="0"/>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protection locked="0"/>
    </xf>
    <xf numFmtId="0" fontId="21" fillId="0" borderId="38" xfId="0" applyFont="1" applyBorder="1" applyAlignment="1" applyProtection="1">
      <alignment vertical="center"/>
      <protection locked="0"/>
    </xf>
    <xf numFmtId="0" fontId="21" fillId="0" borderId="40" xfId="0" applyFont="1" applyBorder="1" applyAlignment="1" applyProtection="1">
      <alignment vertical="center"/>
      <protection locked="0"/>
    </xf>
    <xf numFmtId="0" fontId="21" fillId="0" borderId="38" xfId="0" applyFont="1" applyBorder="1" applyAlignment="1" applyProtection="1">
      <alignment vertical="center"/>
      <protection locked="0"/>
    </xf>
    <xf numFmtId="0" fontId="21" fillId="0" borderId="38" xfId="0" applyFont="1" applyBorder="1" applyAlignment="1" applyProtection="1">
      <alignment horizontal="left" wrapText="1"/>
      <protection locked="0"/>
    </xf>
    <xf numFmtId="0" fontId="21" fillId="0" borderId="40" xfId="0" applyFont="1" applyBorder="1" applyAlignment="1" applyProtection="1">
      <alignment horizontal="left" wrapText="1"/>
      <protection locked="0"/>
    </xf>
    <xf numFmtId="0" fontId="21" fillId="0" borderId="39" xfId="0" applyFont="1" applyBorder="1" applyAlignment="1" applyProtection="1">
      <alignment horizontal="left" wrapText="1"/>
      <protection locked="0"/>
    </xf>
    <xf numFmtId="0" fontId="0" fillId="0" borderId="1" xfId="0" applyFont="1" applyFill="1" applyBorder="1" applyAlignment="1" applyProtection="1">
      <alignment horizontal="left" vertical="center" wrapText="1"/>
      <protection locked="0"/>
    </xf>
  </cellXfs>
  <cellStyles count="3">
    <cellStyle name="Énfasis1" xfId="2" builtinId="29"/>
    <cellStyle name="Normal" xfId="0" builtinId="0"/>
    <cellStyle name="Porcentaje" xfId="1" builtinId="5"/>
  </cellStyles>
  <dxfs count="332">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1"/>
    </dxf>
    <dxf>
      <font>
        <b val="0"/>
        <i val="0"/>
        <strike val="0"/>
        <condense val="0"/>
        <extend val="0"/>
        <outline val="0"/>
        <shadow val="0"/>
        <u val="none"/>
        <vertAlign val="baseline"/>
        <sz val="11"/>
        <color theme="1"/>
        <name val="Calibri"/>
        <scheme val="minor"/>
      </font>
      <border diagonalUp="0" diagonalDown="0" outline="0">
        <left style="thin">
          <color theme="4"/>
        </left>
        <right style="thin">
          <color theme="4"/>
        </right>
        <top style="thin">
          <color theme="4"/>
        </top>
        <bottom/>
      </border>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border outline="0">
        <top style="thin">
          <color theme="4"/>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left style="thin">
          <color theme="4"/>
        </left>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theme="1"/>
        </patternFill>
      </fill>
    </dxf>
    <dxf>
      <fill>
        <patternFill>
          <bgColor theme="1"/>
        </patternFill>
      </fill>
    </dxf>
    <dxf>
      <fill>
        <patternFill>
          <bgColor theme="1"/>
        </patternFill>
      </fill>
    </dxf>
    <dxf>
      <fill>
        <patternFill>
          <bgColor theme="1"/>
        </patternFill>
      </fill>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966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551295</xdr:colOff>
      <xdr:row>0</xdr:row>
      <xdr:rowOff>63500</xdr:rowOff>
    </xdr:from>
    <xdr:to>
      <xdr:col>1</xdr:col>
      <xdr:colOff>585932</xdr:colOff>
      <xdr:row>2</xdr:row>
      <xdr:rowOff>222438</xdr:rowOff>
    </xdr:to>
    <xdr:pic>
      <xdr:nvPicPr>
        <xdr:cNvPr id="2" name="Imagen 1">
          <a:extLst>
            <a:ext uri="{FF2B5EF4-FFF2-40B4-BE49-F238E27FC236}">
              <a16:creationId xmlns:a16="http://schemas.microsoft.com/office/drawing/2014/main" id="{A7E630E1-3107-4FFC-9F4C-55BD5216EEDA}"/>
            </a:ext>
          </a:extLst>
        </xdr:cNvPr>
        <xdr:cNvPicPr>
          <a:picLocks noChangeAspect="1"/>
        </xdr:cNvPicPr>
      </xdr:nvPicPr>
      <xdr:blipFill>
        <a:blip xmlns:r="http://schemas.openxmlformats.org/officeDocument/2006/relationships" r:embed="rId1"/>
        <a:stretch>
          <a:fillRect/>
        </a:stretch>
      </xdr:blipFill>
      <xdr:spPr>
        <a:xfrm>
          <a:off x="551295" y="63500"/>
          <a:ext cx="680220" cy="6775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bjetivos_estrategicos" displayName="objetivos_estrategicos" ref="A1:A12" totalsRowShown="0" headerRowDxfId="16" dataDxfId="15" tableBorderDxfId="14">
  <tableColumns count="1">
    <tableColumn id="1" xr3:uid="{00000000-0010-0000-0000-000001000000}" name="objetivos_estrategicos" dataDxfId="1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rocesos" displayName="Procesos" ref="B1:B21" totalsRowShown="0" headerRowDxfId="12" dataDxfId="11" tableBorderDxfId="10">
  <tableColumns count="1">
    <tableColumn id="1" xr3:uid="{00000000-0010-0000-0100-000001000000}" name="Procesos" dataDxfId="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mpacto" displayName="impacto" ref="G1:G4" totalsRowShown="0" headerRowDxfId="8">
  <tableColumns count="1">
    <tableColumn id="1" xr3:uid="{00000000-0010-0000-0200-000001000000}" name="impacto"/>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ipos_riesgos" displayName="tipos_riesgos" ref="C1:F21" totalsRowShown="0" headerRowDxfId="7" dataDxfId="6" tableBorderDxfId="5">
  <sortState xmlns:xlrd2="http://schemas.microsoft.com/office/spreadsheetml/2017/richdata2" ref="E2:E12">
    <sortCondition ref="E2"/>
  </sortState>
  <tableColumns count="4">
    <tableColumn id="3" xr3:uid="{00000000-0010-0000-0300-000003000000}" name="Objetivo Procesos" dataDxfId="4"/>
    <tableColumn id="4" xr3:uid="{00000000-0010-0000-0300-000004000000}" name="Factor de Riesgo" dataDxfId="3"/>
    <tableColumn id="1" xr3:uid="{00000000-0010-0000-0300-000001000000}" name="Clasificación del Riesgo" dataDxfId="2"/>
    <tableColumn id="2" xr3:uid="{00000000-0010-0000-0300-000002000000}" name="Criterios de Impacto" dataDxfId="1"/>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ratamiento" displayName="tratamiento" ref="I1:I4" totalsRowShown="0">
  <tableColumns count="1">
    <tableColumn id="1" xr3:uid="{00000000-0010-0000-0400-000001000000}" name="Tipo de control"/>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ratamiento_corrupcion" displayName="tratamiento_corrupcion" ref="P1:P4" totalsRowShown="0" headerRowDxfId="0">
  <tableColumns count="1">
    <tableColumn id="1" xr3:uid="{00000000-0010-0000-0500-000001000000}" name="tratamiento_corrupcio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zoomScale="80" zoomScaleNormal="80" workbookViewId="0">
      <pane ySplit="1" topLeftCell="A2" activePane="bottomLeft" state="frozen"/>
      <selection pane="bottomLeft" activeCell="C48" sqref="C48"/>
    </sheetView>
  </sheetViews>
  <sheetFormatPr baseColWidth="10" defaultRowHeight="15" x14ac:dyDescent="0.25"/>
  <cols>
    <col min="1" max="1" width="12.5703125" style="180" customWidth="1"/>
    <col min="2" max="2" width="25.85546875" style="180" customWidth="1"/>
    <col min="3" max="3" width="143.140625" style="180" customWidth="1"/>
    <col min="4" max="4" width="11.42578125" style="180"/>
    <col min="5" max="5" width="11.42578125" style="180" customWidth="1"/>
    <col min="6" max="16384" width="11.42578125" style="180"/>
  </cols>
  <sheetData>
    <row r="1" spans="1:9" ht="27" thickBot="1" x14ac:dyDescent="0.45">
      <c r="A1" s="271" t="s">
        <v>278</v>
      </c>
      <c r="B1" s="271"/>
      <c r="C1" s="272"/>
      <c r="D1" s="179"/>
      <c r="E1" s="179"/>
      <c r="F1" s="179"/>
      <c r="G1" s="179"/>
      <c r="H1" s="179"/>
      <c r="I1" s="179"/>
    </row>
    <row r="2" spans="1:9" ht="27" thickBot="1" x14ac:dyDescent="0.45">
      <c r="A2" s="261" t="s">
        <v>92</v>
      </c>
      <c r="B2" s="261"/>
      <c r="C2" s="262"/>
      <c r="D2" s="179"/>
      <c r="E2" s="179"/>
      <c r="F2" s="179"/>
      <c r="G2" s="179"/>
      <c r="H2" s="179"/>
      <c r="I2" s="179"/>
    </row>
    <row r="3" spans="1:9" ht="24.75" customHeight="1" x14ac:dyDescent="0.25">
      <c r="A3" s="267" t="s">
        <v>99</v>
      </c>
      <c r="B3" s="268"/>
      <c r="C3" s="181" t="s">
        <v>97</v>
      </c>
      <c r="D3" s="179"/>
      <c r="E3" s="179"/>
      <c r="F3" s="179"/>
      <c r="G3" s="179"/>
      <c r="H3" s="179"/>
      <c r="I3" s="179"/>
    </row>
    <row r="4" spans="1:9" ht="20.25" customHeight="1" x14ac:dyDescent="0.25">
      <c r="A4" s="267" t="s">
        <v>100</v>
      </c>
      <c r="B4" s="268"/>
      <c r="C4" s="182" t="s">
        <v>112</v>
      </c>
      <c r="D4" s="179"/>
      <c r="E4" s="179"/>
      <c r="F4" s="179"/>
      <c r="G4" s="179"/>
      <c r="H4" s="179"/>
      <c r="I4" s="179"/>
    </row>
    <row r="5" spans="1:9" ht="23.25" customHeight="1" x14ac:dyDescent="0.25">
      <c r="A5" s="267" t="s">
        <v>101</v>
      </c>
      <c r="B5" s="268"/>
      <c r="C5" s="182" t="s">
        <v>111</v>
      </c>
      <c r="D5" s="179"/>
      <c r="E5" s="179"/>
      <c r="F5" s="179"/>
      <c r="G5" s="179"/>
      <c r="H5" s="179"/>
      <c r="I5" s="179"/>
    </row>
    <row r="6" spans="1:9" ht="22.5" customHeight="1" x14ac:dyDescent="0.25">
      <c r="A6" s="267" t="s">
        <v>102</v>
      </c>
      <c r="B6" s="268"/>
      <c r="C6" s="182" t="s">
        <v>160</v>
      </c>
      <c r="D6" s="179"/>
      <c r="E6" s="179"/>
      <c r="F6" s="179"/>
      <c r="G6" s="179"/>
      <c r="H6" s="179"/>
      <c r="I6" s="179"/>
    </row>
    <row r="7" spans="1:9" ht="52.5" customHeight="1" x14ac:dyDescent="0.25">
      <c r="A7" s="267" t="s">
        <v>271</v>
      </c>
      <c r="B7" s="268"/>
      <c r="C7" s="182" t="s">
        <v>272</v>
      </c>
      <c r="D7" s="179"/>
      <c r="E7" s="179"/>
      <c r="F7" s="179"/>
      <c r="G7" s="179"/>
      <c r="H7" s="179"/>
      <c r="I7" s="179"/>
    </row>
    <row r="8" spans="1:9" ht="92.25" customHeight="1" x14ac:dyDescent="0.25">
      <c r="A8" s="267" t="s">
        <v>215</v>
      </c>
      <c r="B8" s="268"/>
      <c r="C8" s="182" t="s">
        <v>217</v>
      </c>
      <c r="D8" s="179"/>
      <c r="E8" s="179"/>
      <c r="F8" s="179"/>
      <c r="G8" s="179"/>
      <c r="H8" s="179"/>
      <c r="I8" s="179"/>
    </row>
    <row r="9" spans="1:9" ht="36" customHeight="1" x14ac:dyDescent="0.25">
      <c r="A9" s="267" t="s">
        <v>216</v>
      </c>
      <c r="B9" s="268"/>
      <c r="C9" s="182" t="s">
        <v>98</v>
      </c>
      <c r="D9" s="179"/>
      <c r="E9" s="179"/>
      <c r="F9" s="179"/>
      <c r="G9" s="179"/>
      <c r="H9" s="179"/>
      <c r="I9" s="179"/>
    </row>
    <row r="10" spans="1:9" ht="38.25" customHeight="1" x14ac:dyDescent="0.25">
      <c r="A10" s="267" t="s">
        <v>233</v>
      </c>
      <c r="B10" s="268"/>
      <c r="C10" s="182" t="s">
        <v>230</v>
      </c>
      <c r="D10" s="179"/>
      <c r="E10" s="179"/>
      <c r="F10" s="179"/>
      <c r="G10" s="179"/>
      <c r="H10" s="179"/>
      <c r="I10" s="179"/>
    </row>
    <row r="11" spans="1:9" ht="80.25" customHeight="1" x14ac:dyDescent="0.25">
      <c r="A11" s="267" t="s">
        <v>195</v>
      </c>
      <c r="B11" s="268"/>
      <c r="C11" s="182" t="s">
        <v>152</v>
      </c>
      <c r="D11" s="179"/>
      <c r="E11" s="179"/>
      <c r="F11" s="179"/>
      <c r="G11" s="179"/>
      <c r="H11" s="179"/>
      <c r="I11" s="179"/>
    </row>
    <row r="12" spans="1:9" ht="29.25" customHeight="1" thickBot="1" x14ac:dyDescent="0.3">
      <c r="A12" s="269" t="s">
        <v>231</v>
      </c>
      <c r="B12" s="270"/>
      <c r="C12" s="185" t="s">
        <v>145</v>
      </c>
      <c r="D12" s="179"/>
      <c r="E12" s="179"/>
      <c r="F12" s="179"/>
      <c r="G12" s="179"/>
      <c r="H12" s="179"/>
      <c r="I12" s="179"/>
    </row>
    <row r="13" spans="1:9" ht="207.75" customHeight="1" thickBot="1" x14ac:dyDescent="0.3">
      <c r="A13" s="269" t="s">
        <v>196</v>
      </c>
      <c r="B13" s="270"/>
      <c r="C13" s="186" t="s">
        <v>235</v>
      </c>
      <c r="D13" s="179"/>
      <c r="E13" s="179"/>
      <c r="F13" s="179"/>
      <c r="G13" s="179"/>
      <c r="H13" s="179"/>
      <c r="I13" s="179"/>
    </row>
    <row r="14" spans="1:9" ht="28.5" customHeight="1" thickBot="1" x14ac:dyDescent="0.45">
      <c r="A14" s="261" t="s">
        <v>93</v>
      </c>
      <c r="B14" s="261"/>
      <c r="C14" s="262"/>
      <c r="D14" s="179"/>
      <c r="E14" s="179"/>
      <c r="F14" s="179"/>
      <c r="G14" s="179"/>
      <c r="H14" s="179"/>
      <c r="I14" s="179"/>
    </row>
    <row r="15" spans="1:9" ht="34.5" customHeight="1" x14ac:dyDescent="0.25">
      <c r="A15" s="273" t="s">
        <v>113</v>
      </c>
      <c r="B15" s="274"/>
      <c r="C15" s="181" t="s">
        <v>117</v>
      </c>
      <c r="D15" s="179"/>
      <c r="E15" s="179"/>
      <c r="F15" s="179"/>
      <c r="G15" s="179"/>
      <c r="H15" s="179"/>
      <c r="I15" s="179"/>
    </row>
    <row r="16" spans="1:9" ht="37.5" customHeight="1" x14ac:dyDescent="0.25">
      <c r="A16" s="267" t="s">
        <v>114</v>
      </c>
      <c r="B16" s="268"/>
      <c r="C16" s="182" t="s">
        <v>153</v>
      </c>
      <c r="D16" s="179"/>
      <c r="E16" s="179"/>
      <c r="F16" s="179"/>
      <c r="G16" s="179"/>
      <c r="H16" s="179"/>
      <c r="I16" s="179"/>
    </row>
    <row r="17" spans="1:9" ht="42" customHeight="1" x14ac:dyDescent="0.25">
      <c r="A17" s="267" t="s">
        <v>115</v>
      </c>
      <c r="B17" s="268"/>
      <c r="C17" s="182" t="s">
        <v>153</v>
      </c>
      <c r="D17" s="179"/>
      <c r="E17" s="179"/>
      <c r="F17" s="179"/>
      <c r="G17" s="179"/>
      <c r="H17" s="179"/>
      <c r="I17" s="179"/>
    </row>
    <row r="18" spans="1:9" ht="69.75" customHeight="1" x14ac:dyDescent="0.25">
      <c r="A18" s="267" t="s">
        <v>116</v>
      </c>
      <c r="B18" s="268"/>
      <c r="C18" s="182" t="s">
        <v>151</v>
      </c>
      <c r="D18" s="179"/>
      <c r="E18" s="179"/>
      <c r="F18" s="179"/>
      <c r="G18" s="179"/>
      <c r="H18" s="179"/>
      <c r="I18" s="179"/>
    </row>
    <row r="19" spans="1:9" ht="51.75" customHeight="1" x14ac:dyDescent="0.25">
      <c r="A19" s="265" t="s">
        <v>146</v>
      </c>
      <c r="B19" s="266"/>
      <c r="C19" s="182" t="s">
        <v>154</v>
      </c>
      <c r="D19" s="179"/>
      <c r="E19" s="179"/>
      <c r="F19" s="179"/>
      <c r="G19" s="179"/>
      <c r="H19" s="179"/>
      <c r="I19" s="179"/>
    </row>
    <row r="20" spans="1:9" ht="30.75" customHeight="1" x14ac:dyDescent="0.25">
      <c r="A20" s="265" t="s">
        <v>124</v>
      </c>
      <c r="B20" s="266"/>
      <c r="C20" s="182" t="s">
        <v>155</v>
      </c>
      <c r="D20" s="179"/>
      <c r="E20" s="179"/>
      <c r="F20" s="179"/>
      <c r="G20" s="179"/>
      <c r="H20" s="179"/>
      <c r="I20" s="179"/>
    </row>
    <row r="21" spans="1:9" ht="47.25" customHeight="1" thickBot="1" x14ac:dyDescent="0.3">
      <c r="A21" s="269" t="s">
        <v>125</v>
      </c>
      <c r="B21" s="270"/>
      <c r="C21" s="186" t="s">
        <v>156</v>
      </c>
      <c r="D21" s="179"/>
      <c r="E21" s="179"/>
      <c r="F21" s="179"/>
      <c r="G21" s="179"/>
      <c r="H21" s="179"/>
      <c r="I21" s="179"/>
    </row>
    <row r="22" spans="1:9" ht="27.75" customHeight="1" thickBot="1" x14ac:dyDescent="0.45">
      <c r="A22" s="261" t="s">
        <v>94</v>
      </c>
      <c r="B22" s="261"/>
      <c r="C22" s="262"/>
      <c r="D22" s="179"/>
      <c r="E22" s="179"/>
      <c r="F22" s="179"/>
      <c r="G22" s="179"/>
      <c r="H22" s="179"/>
      <c r="I22" s="179"/>
    </row>
    <row r="23" spans="1:9" ht="28.5" customHeight="1" x14ac:dyDescent="0.25">
      <c r="A23" s="273" t="s">
        <v>103</v>
      </c>
      <c r="B23" s="274"/>
      <c r="C23" s="181" t="s">
        <v>118</v>
      </c>
      <c r="D23" s="179"/>
      <c r="E23" s="179"/>
      <c r="F23" s="179"/>
      <c r="G23" s="179"/>
      <c r="H23" s="179"/>
      <c r="I23" s="179"/>
    </row>
    <row r="24" spans="1:9" ht="137.25" customHeight="1" x14ac:dyDescent="0.25">
      <c r="A24" s="263" t="s">
        <v>128</v>
      </c>
      <c r="B24" s="183" t="s">
        <v>213</v>
      </c>
      <c r="C24" s="182" t="s">
        <v>214</v>
      </c>
      <c r="D24" s="179"/>
      <c r="E24" s="179"/>
      <c r="F24" s="179"/>
      <c r="G24" s="179"/>
      <c r="H24" s="179"/>
      <c r="I24" s="179"/>
    </row>
    <row r="25" spans="1:9" x14ac:dyDescent="0.25">
      <c r="A25" s="264"/>
      <c r="B25" s="184" t="s">
        <v>208</v>
      </c>
      <c r="C25" s="182" t="s">
        <v>162</v>
      </c>
      <c r="D25" s="179"/>
      <c r="E25" s="179"/>
      <c r="F25" s="179"/>
      <c r="G25" s="179"/>
      <c r="H25" s="179"/>
      <c r="I25" s="179"/>
    </row>
    <row r="26" spans="1:9" ht="30.75" customHeight="1" x14ac:dyDescent="0.25">
      <c r="A26" s="264"/>
      <c r="B26" s="184" t="s">
        <v>209</v>
      </c>
      <c r="C26" s="182" t="s">
        <v>147</v>
      </c>
      <c r="D26" s="179"/>
      <c r="E26" s="179"/>
      <c r="F26" s="179"/>
      <c r="G26" s="179"/>
      <c r="H26" s="179"/>
      <c r="I26" s="179"/>
    </row>
    <row r="27" spans="1:9" ht="25.5" customHeight="1" x14ac:dyDescent="0.25">
      <c r="A27" s="264"/>
      <c r="B27" s="184" t="s">
        <v>210</v>
      </c>
      <c r="C27" s="182" t="s">
        <v>148</v>
      </c>
      <c r="D27" s="179"/>
      <c r="E27" s="179"/>
      <c r="F27" s="179"/>
      <c r="G27" s="179"/>
      <c r="H27" s="179"/>
      <c r="I27" s="179"/>
    </row>
    <row r="28" spans="1:9" ht="23.25" customHeight="1" x14ac:dyDescent="0.25">
      <c r="A28" s="264"/>
      <c r="B28" s="184" t="s">
        <v>211</v>
      </c>
      <c r="C28" s="182" t="s">
        <v>198</v>
      </c>
      <c r="D28" s="179"/>
      <c r="E28" s="179"/>
      <c r="F28" s="179"/>
      <c r="G28" s="179"/>
      <c r="H28" s="179"/>
      <c r="I28" s="179"/>
    </row>
    <row r="29" spans="1:9" ht="37.5" customHeight="1" x14ac:dyDescent="0.25">
      <c r="A29" s="264"/>
      <c r="B29" s="184" t="s">
        <v>212</v>
      </c>
      <c r="C29" s="182" t="s">
        <v>199</v>
      </c>
      <c r="D29" s="179"/>
      <c r="E29" s="179"/>
      <c r="F29" s="179"/>
      <c r="G29" s="179"/>
      <c r="H29" s="179"/>
      <c r="I29" s="179"/>
    </row>
    <row r="30" spans="1:9" ht="24" customHeight="1" x14ac:dyDescent="0.25">
      <c r="A30" s="264"/>
      <c r="B30" s="184" t="s">
        <v>137</v>
      </c>
      <c r="C30" s="182" t="s">
        <v>149</v>
      </c>
      <c r="D30" s="179"/>
      <c r="E30" s="179"/>
      <c r="F30" s="179"/>
      <c r="G30" s="179"/>
      <c r="H30" s="179"/>
      <c r="I30" s="179"/>
    </row>
    <row r="31" spans="1:9" ht="37.5" customHeight="1" x14ac:dyDescent="0.25">
      <c r="A31" s="264"/>
      <c r="B31" s="184" t="s">
        <v>138</v>
      </c>
      <c r="C31" s="182" t="s">
        <v>207</v>
      </c>
      <c r="D31" s="179"/>
      <c r="E31" s="179"/>
      <c r="F31" s="179"/>
      <c r="G31" s="179"/>
      <c r="H31" s="179"/>
      <c r="I31" s="179"/>
    </row>
    <row r="32" spans="1:9" ht="27" customHeight="1" x14ac:dyDescent="0.25">
      <c r="A32" s="267" t="s">
        <v>187</v>
      </c>
      <c r="B32" s="268"/>
      <c r="C32" s="182" t="s">
        <v>206</v>
      </c>
      <c r="D32" s="179"/>
      <c r="E32" s="179"/>
      <c r="F32" s="179"/>
      <c r="G32" s="179"/>
      <c r="H32" s="179"/>
      <c r="I32" s="179"/>
    </row>
    <row r="33" spans="1:9" ht="22.5" customHeight="1" x14ac:dyDescent="0.25">
      <c r="A33" s="267" t="s">
        <v>189</v>
      </c>
      <c r="B33" s="268"/>
      <c r="C33" s="182" t="s">
        <v>157</v>
      </c>
      <c r="D33" s="179"/>
      <c r="E33" s="179"/>
      <c r="F33" s="179"/>
      <c r="G33" s="179"/>
      <c r="H33" s="179"/>
      <c r="I33" s="179"/>
    </row>
    <row r="34" spans="1:9" ht="22.5" customHeight="1" x14ac:dyDescent="0.25">
      <c r="A34" s="275" t="s">
        <v>3</v>
      </c>
      <c r="B34" s="184" t="s">
        <v>193</v>
      </c>
      <c r="C34" s="187" t="s">
        <v>119</v>
      </c>
      <c r="D34" s="179"/>
      <c r="E34" s="179"/>
      <c r="F34" s="179"/>
      <c r="G34" s="179"/>
      <c r="H34" s="179"/>
      <c r="I34" s="179"/>
    </row>
    <row r="35" spans="1:9" ht="32.25" customHeight="1" x14ac:dyDescent="0.25">
      <c r="A35" s="275"/>
      <c r="B35" s="184" t="s">
        <v>194</v>
      </c>
      <c r="C35" s="187" t="s">
        <v>120</v>
      </c>
      <c r="D35" s="179"/>
      <c r="E35" s="179"/>
      <c r="F35" s="179"/>
      <c r="G35" s="179"/>
      <c r="H35" s="179"/>
      <c r="I35" s="179"/>
    </row>
    <row r="36" spans="1:9" ht="42.75" customHeight="1" thickBot="1" x14ac:dyDescent="0.3">
      <c r="A36" s="275"/>
      <c r="B36" s="184" t="s">
        <v>192</v>
      </c>
      <c r="C36" s="182" t="s">
        <v>158</v>
      </c>
      <c r="D36" s="179"/>
      <c r="E36" s="179"/>
      <c r="F36" s="179"/>
      <c r="G36" s="179"/>
      <c r="H36" s="179"/>
      <c r="I36" s="179"/>
    </row>
    <row r="37" spans="1:9" ht="32.25" customHeight="1" thickBot="1" x14ac:dyDescent="0.45">
      <c r="A37" s="261" t="s">
        <v>95</v>
      </c>
      <c r="B37" s="261"/>
      <c r="C37" s="262"/>
      <c r="D37" s="179"/>
      <c r="E37" s="179"/>
      <c r="F37" s="179"/>
      <c r="G37" s="179"/>
      <c r="H37" s="179"/>
      <c r="I37" s="179"/>
    </row>
    <row r="38" spans="1:9" ht="31.5" customHeight="1" x14ac:dyDescent="0.25">
      <c r="A38" s="273" t="s">
        <v>104</v>
      </c>
      <c r="B38" s="274"/>
      <c r="C38" s="181" t="s">
        <v>159</v>
      </c>
      <c r="D38" s="179"/>
      <c r="E38" s="179"/>
      <c r="F38" s="179"/>
      <c r="G38" s="179"/>
      <c r="H38" s="179"/>
      <c r="I38" s="179"/>
    </row>
    <row r="39" spans="1:9" ht="31.5" customHeight="1" x14ac:dyDescent="0.25">
      <c r="A39" s="267" t="s">
        <v>105</v>
      </c>
      <c r="B39" s="268"/>
      <c r="C39" s="182" t="s">
        <v>159</v>
      </c>
      <c r="D39" s="179"/>
      <c r="E39" s="179"/>
      <c r="F39" s="179"/>
      <c r="G39" s="179"/>
      <c r="H39" s="179"/>
      <c r="I39" s="179"/>
    </row>
    <row r="40" spans="1:9" ht="30" customHeight="1" x14ac:dyDescent="0.25">
      <c r="A40" s="267" t="s">
        <v>106</v>
      </c>
      <c r="B40" s="268"/>
      <c r="C40" s="182" t="s">
        <v>159</v>
      </c>
      <c r="D40" s="179"/>
      <c r="E40" s="179"/>
      <c r="F40" s="179"/>
      <c r="G40" s="179"/>
      <c r="H40" s="179"/>
      <c r="I40" s="179"/>
    </row>
    <row r="41" spans="1:9" ht="36" customHeight="1" x14ac:dyDescent="0.25">
      <c r="A41" s="267" t="s">
        <v>107</v>
      </c>
      <c r="B41" s="268"/>
      <c r="C41" s="182" t="s">
        <v>159</v>
      </c>
      <c r="D41" s="179"/>
      <c r="E41" s="179"/>
      <c r="F41" s="179"/>
      <c r="G41" s="179"/>
      <c r="H41" s="179"/>
      <c r="I41" s="179"/>
    </row>
    <row r="42" spans="1:9" ht="31.5" customHeight="1" x14ac:dyDescent="0.25">
      <c r="A42" s="267" t="s">
        <v>108</v>
      </c>
      <c r="B42" s="268"/>
      <c r="C42" s="182" t="s">
        <v>159</v>
      </c>
      <c r="D42" s="179"/>
      <c r="E42" s="179"/>
      <c r="F42" s="179"/>
      <c r="G42" s="179"/>
      <c r="H42" s="179"/>
      <c r="I42" s="179"/>
    </row>
    <row r="43" spans="1:9" ht="34.5" customHeight="1" thickBot="1" x14ac:dyDescent="0.3">
      <c r="A43" s="269" t="s">
        <v>109</v>
      </c>
      <c r="B43" s="270"/>
      <c r="C43" s="188" t="s">
        <v>150</v>
      </c>
      <c r="D43" s="179"/>
      <c r="E43" s="179"/>
      <c r="F43" s="179"/>
      <c r="G43" s="179"/>
      <c r="H43" s="179"/>
      <c r="I43" s="179"/>
    </row>
    <row r="44" spans="1:9" ht="24" customHeight="1" thickBot="1" x14ac:dyDescent="0.45">
      <c r="A44" s="261" t="s">
        <v>96</v>
      </c>
      <c r="B44" s="261"/>
      <c r="C44" s="262"/>
      <c r="D44" s="179"/>
      <c r="E44" s="179"/>
      <c r="F44" s="179"/>
      <c r="G44" s="179"/>
      <c r="H44" s="179"/>
      <c r="I44" s="179"/>
    </row>
    <row r="45" spans="1:9" ht="36.75" customHeight="1" x14ac:dyDescent="0.25">
      <c r="A45" s="273" t="s">
        <v>110</v>
      </c>
      <c r="B45" s="274"/>
      <c r="C45" s="223" t="s">
        <v>200</v>
      </c>
      <c r="D45" s="179"/>
      <c r="E45" s="179"/>
      <c r="F45" s="179"/>
      <c r="G45" s="179"/>
      <c r="H45" s="179"/>
      <c r="I45" s="179"/>
    </row>
    <row r="46" spans="1:9" ht="24" customHeight="1" x14ac:dyDescent="0.25">
      <c r="A46" s="267" t="s">
        <v>132</v>
      </c>
      <c r="B46" s="268"/>
      <c r="C46" s="189" t="s">
        <v>203</v>
      </c>
      <c r="D46" s="179"/>
      <c r="E46" s="179"/>
      <c r="F46" s="179"/>
      <c r="G46" s="179"/>
      <c r="H46" s="179"/>
      <c r="I46" s="179"/>
    </row>
    <row r="47" spans="1:9" ht="27" customHeight="1" x14ac:dyDescent="0.25">
      <c r="A47" s="267" t="s">
        <v>133</v>
      </c>
      <c r="B47" s="268"/>
      <c r="C47" s="189" t="s">
        <v>204</v>
      </c>
      <c r="D47" s="179"/>
      <c r="E47" s="179"/>
      <c r="F47" s="179"/>
      <c r="G47" s="179"/>
      <c r="H47" s="179"/>
      <c r="I47" s="179"/>
    </row>
    <row r="48" spans="1:9" ht="29.25" customHeight="1" x14ac:dyDescent="0.25">
      <c r="A48" s="267" t="s">
        <v>134</v>
      </c>
      <c r="B48" s="268"/>
      <c r="C48" s="189" t="s">
        <v>279</v>
      </c>
      <c r="D48" s="179"/>
      <c r="E48" s="179"/>
      <c r="F48" s="179"/>
      <c r="G48" s="179"/>
      <c r="H48" s="179"/>
      <c r="I48" s="179"/>
    </row>
    <row r="49" spans="1:9" ht="43.5" customHeight="1" x14ac:dyDescent="0.25">
      <c r="A49" s="267" t="s">
        <v>135</v>
      </c>
      <c r="B49" s="268"/>
      <c r="C49" s="190" t="s">
        <v>201</v>
      </c>
      <c r="D49" s="179"/>
      <c r="E49" s="179"/>
      <c r="F49" s="179"/>
      <c r="G49" s="179"/>
      <c r="H49" s="179"/>
      <c r="I49" s="179"/>
    </row>
    <row r="50" spans="1:9" ht="42.75" customHeight="1" thickBot="1" x14ac:dyDescent="0.3">
      <c r="A50" s="276" t="s">
        <v>205</v>
      </c>
      <c r="B50" s="277"/>
      <c r="C50" s="224" t="s">
        <v>202</v>
      </c>
      <c r="D50" s="179"/>
      <c r="E50" s="179"/>
      <c r="F50" s="179"/>
      <c r="G50" s="179"/>
      <c r="H50" s="179"/>
      <c r="I50" s="179"/>
    </row>
    <row r="51" spans="1:9" x14ac:dyDescent="0.25">
      <c r="A51" s="179"/>
      <c r="B51" s="179"/>
      <c r="C51" s="179"/>
      <c r="D51" s="179"/>
      <c r="E51" s="179"/>
      <c r="F51" s="179"/>
      <c r="G51" s="179"/>
      <c r="H51" s="179"/>
      <c r="I51" s="179"/>
    </row>
    <row r="52" spans="1:9" x14ac:dyDescent="0.25">
      <c r="A52" s="179"/>
      <c r="B52" s="179"/>
      <c r="C52" s="179"/>
      <c r="D52" s="179"/>
      <c r="E52" s="179"/>
      <c r="F52" s="179"/>
      <c r="G52" s="179"/>
      <c r="H52" s="179"/>
      <c r="I52" s="179"/>
    </row>
    <row r="53" spans="1:9" x14ac:dyDescent="0.25">
      <c r="A53" s="179"/>
      <c r="B53" s="179"/>
      <c r="C53" s="179"/>
      <c r="D53" s="179"/>
      <c r="E53" s="179"/>
      <c r="F53" s="179"/>
      <c r="G53" s="179"/>
      <c r="H53" s="179"/>
      <c r="I53" s="179"/>
    </row>
    <row r="54" spans="1:9" x14ac:dyDescent="0.25">
      <c r="A54" s="179"/>
      <c r="B54" s="179"/>
      <c r="C54" s="179"/>
      <c r="D54" s="179"/>
      <c r="E54" s="179"/>
      <c r="F54" s="179"/>
      <c r="G54" s="179"/>
      <c r="H54" s="179"/>
      <c r="I54" s="179"/>
    </row>
    <row r="55" spans="1:9" x14ac:dyDescent="0.25">
      <c r="A55" s="179"/>
      <c r="B55" s="179"/>
      <c r="C55" s="179"/>
      <c r="D55" s="179"/>
      <c r="E55" s="179"/>
      <c r="F55" s="179"/>
      <c r="G55" s="179"/>
      <c r="H55" s="179"/>
      <c r="I55" s="179"/>
    </row>
    <row r="56" spans="1:9" x14ac:dyDescent="0.25">
      <c r="A56" s="179"/>
      <c r="B56" s="179"/>
      <c r="C56" s="179"/>
      <c r="D56" s="179"/>
      <c r="E56" s="179"/>
      <c r="F56" s="179"/>
      <c r="G56" s="179"/>
      <c r="H56" s="179"/>
      <c r="I56" s="179"/>
    </row>
    <row r="57" spans="1:9" x14ac:dyDescent="0.25">
      <c r="A57" s="179"/>
      <c r="B57" s="179"/>
      <c r="C57" s="179"/>
      <c r="D57" s="179"/>
      <c r="E57" s="179"/>
      <c r="F57" s="179"/>
      <c r="G57" s="179"/>
      <c r="H57" s="179"/>
      <c r="I57" s="179"/>
    </row>
    <row r="58" spans="1:9" x14ac:dyDescent="0.25">
      <c r="A58" s="179"/>
      <c r="B58" s="179"/>
      <c r="C58" s="179"/>
      <c r="D58" s="179"/>
      <c r="E58" s="179"/>
      <c r="F58" s="179"/>
      <c r="G58" s="179"/>
      <c r="H58" s="179"/>
      <c r="I58" s="179"/>
    </row>
    <row r="59" spans="1:9" x14ac:dyDescent="0.25">
      <c r="A59" s="179"/>
      <c r="B59" s="179"/>
      <c r="C59" s="179"/>
      <c r="D59" s="179"/>
      <c r="E59" s="179"/>
      <c r="F59" s="179"/>
      <c r="G59" s="179"/>
      <c r="H59" s="179"/>
      <c r="I59" s="179"/>
    </row>
  </sheetData>
  <sheetProtection algorithmName="SHA-512" hashValue="Xqr4QlMFcZOXSjm75nagYq9xqSExrCM3XgDnhob1oGR0nD1GoRo+hrmXWWtuvdJm0e5RGIXnhwqGPFuKccpMlQ==" saltValue="4MnL73t/a9nkOVtsjCZGVg==" spinCount="100000" formatCells="0" formatColumns="0" formatRows="0" insertColumns="0" insertRows="0" insertHyperlinks="0" deleteColumns="0" deleteRows="0" sort="0" autoFilter="0" pivotTables="0"/>
  <mergeCells count="41">
    <mergeCell ref="A18:B18"/>
    <mergeCell ref="A33:B33"/>
    <mergeCell ref="A7:B7"/>
    <mergeCell ref="A49:B49"/>
    <mergeCell ref="A50:B50"/>
    <mergeCell ref="A45:B45"/>
    <mergeCell ref="A46:B46"/>
    <mergeCell ref="A47:B47"/>
    <mergeCell ref="A48:B48"/>
    <mergeCell ref="A1:C1"/>
    <mergeCell ref="A42:B42"/>
    <mergeCell ref="A43:B43"/>
    <mergeCell ref="A23:B23"/>
    <mergeCell ref="A32:B32"/>
    <mergeCell ref="A34:A36"/>
    <mergeCell ref="A38:B38"/>
    <mergeCell ref="A39:B39"/>
    <mergeCell ref="A40:B40"/>
    <mergeCell ref="A41:B41"/>
    <mergeCell ref="A15:B15"/>
    <mergeCell ref="A20:B20"/>
    <mergeCell ref="A21:B21"/>
    <mergeCell ref="A3:B3"/>
    <mergeCell ref="A4:B4"/>
    <mergeCell ref="A5:B5"/>
    <mergeCell ref="A2:C2"/>
    <mergeCell ref="A14:C14"/>
    <mergeCell ref="A22:C22"/>
    <mergeCell ref="A37:C37"/>
    <mergeCell ref="A44:C44"/>
    <mergeCell ref="A24:A31"/>
    <mergeCell ref="A19:B19"/>
    <mergeCell ref="A10:B10"/>
    <mergeCell ref="A11:B11"/>
    <mergeCell ref="A13:B13"/>
    <mergeCell ref="A16:B16"/>
    <mergeCell ref="A17:B17"/>
    <mergeCell ref="A12:B12"/>
    <mergeCell ref="A6:B6"/>
    <mergeCell ref="A8:B8"/>
    <mergeCell ref="A9:B9"/>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509A-3472-4BA4-9FDF-95C255D91E21}">
  <dimension ref="A1:AGE23"/>
  <sheetViews>
    <sheetView tabSelected="1" zoomScale="80" zoomScaleNormal="80" workbookViewId="0">
      <selection activeCell="A7" sqref="A7:A8"/>
    </sheetView>
  </sheetViews>
  <sheetFormatPr baseColWidth="10" defaultRowHeight="15" x14ac:dyDescent="0.25"/>
  <cols>
    <col min="1" max="1" width="9.7109375" style="161" customWidth="1"/>
    <col min="2" max="2" width="15" style="161" customWidth="1"/>
    <col min="3" max="3" width="29.7109375" style="161" customWidth="1"/>
    <col min="4" max="4" width="37" style="161" customWidth="1"/>
    <col min="5" max="5" width="33.7109375" style="178" customWidth="1"/>
    <col min="6" max="6" width="31.7109375" style="178" customWidth="1"/>
    <col min="7" max="7" width="14.5703125" style="161" customWidth="1"/>
    <col min="8" max="8" width="20.42578125" style="161" customWidth="1"/>
    <col min="9" max="9" width="21" style="161" customWidth="1"/>
    <col min="10" max="10" width="34.42578125" style="161" customWidth="1"/>
    <col min="11" max="11" width="17" style="161" customWidth="1"/>
    <col min="12" max="12" width="14.7109375" style="161" customWidth="1"/>
    <col min="13" max="13" width="11.42578125" style="161"/>
    <col min="14" max="14" width="8.28515625" style="161" customWidth="1"/>
    <col min="15" max="15" width="12.42578125" style="161" customWidth="1"/>
    <col min="16" max="16" width="28" style="161" customWidth="1"/>
    <col min="17" max="20" width="11.42578125" style="161"/>
    <col min="21" max="21" width="57.42578125" style="161" customWidth="1"/>
    <col min="22" max="22" width="14.42578125" style="161" customWidth="1"/>
    <col min="23" max="23" width="14" style="161" customWidth="1"/>
    <col min="24" max="24" width="17" style="161" customWidth="1"/>
    <col min="25" max="25" width="19" style="161" customWidth="1"/>
    <col min="26" max="26" width="16.85546875" style="161" customWidth="1"/>
    <col min="27" max="27" width="14.85546875" style="161" customWidth="1"/>
    <col min="28" max="29" width="16.7109375" style="161" customWidth="1"/>
    <col min="30" max="30" width="13.7109375" style="161" customWidth="1"/>
    <col min="31" max="33" width="11.42578125" style="161"/>
    <col min="34" max="34" width="10.7109375" style="161" customWidth="1"/>
    <col min="35" max="35" width="10" style="161" customWidth="1"/>
    <col min="36" max="38" width="11.42578125" style="161"/>
    <col min="39" max="39" width="11.42578125" style="227"/>
    <col min="40" max="40" width="21.140625" style="161" customWidth="1"/>
    <col min="41" max="41" width="19.85546875" style="161" customWidth="1"/>
    <col min="42" max="42" width="52.85546875" style="228" customWidth="1"/>
    <col min="43" max="43" width="16.140625" style="161" customWidth="1"/>
    <col min="44" max="44" width="17.85546875" style="161" customWidth="1"/>
    <col min="45" max="45" width="14.42578125" style="230" customWidth="1"/>
    <col min="46" max="46" width="16.7109375" style="161" customWidth="1"/>
    <col min="47" max="47" width="22.42578125" style="161" customWidth="1"/>
    <col min="48" max="48" width="23.7109375" style="161" customWidth="1"/>
    <col min="49" max="16384" width="11.42578125" style="161"/>
  </cols>
  <sheetData>
    <row r="1" spans="1:863" s="231" customFormat="1" ht="22.5" customHeight="1" x14ac:dyDescent="0.25">
      <c r="A1" s="284"/>
      <c r="B1" s="285"/>
      <c r="C1" s="290" t="s">
        <v>237</v>
      </c>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32" t="s">
        <v>297</v>
      </c>
      <c r="AV1" s="233" t="s">
        <v>300</v>
      </c>
    </row>
    <row r="2" spans="1:863" s="231" customFormat="1" ht="18" customHeight="1" x14ac:dyDescent="0.25">
      <c r="A2" s="286"/>
      <c r="B2" s="287"/>
      <c r="C2" s="292"/>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34" t="s">
        <v>298</v>
      </c>
      <c r="AV2" s="235">
        <v>1</v>
      </c>
    </row>
    <row r="3" spans="1:863" ht="22.5" customHeight="1" thickBot="1" x14ac:dyDescent="0.3">
      <c r="A3" s="288"/>
      <c r="B3" s="289"/>
      <c r="C3" s="294"/>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36" t="s">
        <v>299</v>
      </c>
      <c r="AV3" s="237">
        <v>44531</v>
      </c>
      <c r="DI3" s="178"/>
      <c r="DJ3" s="178"/>
      <c r="DK3" s="178"/>
      <c r="DL3" s="178"/>
      <c r="DM3" s="178"/>
      <c r="DN3" s="178"/>
      <c r="DO3" s="178"/>
      <c r="DP3" s="178"/>
      <c r="DQ3" s="178"/>
      <c r="DR3" s="178"/>
      <c r="DS3" s="178"/>
      <c r="DT3" s="178"/>
      <c r="DU3" s="178"/>
      <c r="DV3" s="178"/>
      <c r="DW3" s="178"/>
      <c r="DX3" s="178"/>
      <c r="DY3" s="178"/>
      <c r="DZ3" s="178"/>
      <c r="EA3" s="178"/>
      <c r="EB3" s="178"/>
      <c r="EC3" s="178"/>
      <c r="ED3" s="178"/>
      <c r="EE3" s="178"/>
      <c r="EF3" s="178"/>
      <c r="EG3" s="178"/>
      <c r="EH3" s="178"/>
      <c r="EI3" s="178"/>
      <c r="EJ3" s="178"/>
      <c r="EK3" s="178"/>
      <c r="EL3" s="178"/>
      <c r="EM3" s="178"/>
      <c r="EN3" s="178"/>
      <c r="EO3" s="178"/>
      <c r="EP3" s="178"/>
      <c r="EQ3" s="178"/>
      <c r="ER3" s="178"/>
      <c r="ES3" s="178"/>
      <c r="ET3" s="178"/>
      <c r="EU3" s="178"/>
      <c r="EV3" s="178"/>
      <c r="EW3" s="178"/>
      <c r="EX3" s="178"/>
      <c r="EY3" s="178"/>
      <c r="EZ3" s="178"/>
      <c r="FA3" s="178"/>
      <c r="FB3" s="178"/>
      <c r="FC3" s="178"/>
      <c r="FD3" s="178"/>
      <c r="FE3" s="178"/>
      <c r="FF3" s="178"/>
      <c r="FG3" s="178"/>
      <c r="FH3" s="178"/>
      <c r="FI3" s="178"/>
      <c r="FJ3" s="178"/>
      <c r="FK3" s="178"/>
      <c r="FL3" s="178"/>
      <c r="FM3" s="178"/>
      <c r="FN3" s="178"/>
      <c r="FO3" s="178"/>
      <c r="FP3" s="178"/>
      <c r="FQ3" s="178"/>
      <c r="FR3" s="178"/>
      <c r="FS3" s="178"/>
      <c r="FT3" s="178"/>
      <c r="FU3" s="178"/>
      <c r="FV3" s="178"/>
      <c r="FW3" s="178"/>
      <c r="FX3" s="178"/>
      <c r="FY3" s="178"/>
      <c r="FZ3" s="178"/>
      <c r="GA3" s="178"/>
      <c r="GB3" s="178"/>
      <c r="GC3" s="178"/>
      <c r="GD3" s="178"/>
      <c r="GE3" s="178"/>
      <c r="GF3" s="178"/>
      <c r="GG3" s="178"/>
      <c r="GH3" s="178"/>
      <c r="GI3" s="178"/>
      <c r="GJ3" s="178"/>
      <c r="GK3" s="178"/>
      <c r="GL3" s="178"/>
      <c r="GM3" s="178"/>
      <c r="GN3" s="178"/>
      <c r="GO3" s="178"/>
      <c r="GP3" s="178"/>
      <c r="GQ3" s="178"/>
      <c r="GR3" s="178"/>
      <c r="GS3" s="178"/>
      <c r="GT3" s="178"/>
      <c r="GU3" s="178"/>
      <c r="GV3" s="178"/>
      <c r="GW3" s="178"/>
      <c r="GX3" s="178"/>
      <c r="GY3" s="178"/>
      <c r="GZ3" s="178"/>
      <c r="HA3" s="178"/>
      <c r="HB3" s="178"/>
      <c r="HC3" s="178"/>
      <c r="HD3" s="178"/>
      <c r="HE3" s="178"/>
      <c r="HF3" s="178"/>
      <c r="HG3" s="178"/>
      <c r="HH3" s="178"/>
      <c r="HI3" s="178"/>
      <c r="HJ3" s="178"/>
      <c r="HK3" s="178"/>
      <c r="HL3" s="178"/>
      <c r="HM3" s="178"/>
      <c r="HN3" s="178"/>
      <c r="HO3" s="178"/>
      <c r="HP3" s="178"/>
      <c r="HQ3" s="178"/>
      <c r="HR3" s="178"/>
      <c r="HS3" s="178"/>
      <c r="HT3" s="178"/>
      <c r="HU3" s="178"/>
      <c r="HV3" s="178"/>
      <c r="HW3" s="178"/>
      <c r="HX3" s="178"/>
      <c r="HY3" s="178"/>
      <c r="HZ3" s="178"/>
      <c r="IA3" s="178"/>
      <c r="IB3" s="178"/>
      <c r="IC3" s="178"/>
      <c r="ID3" s="178"/>
      <c r="IE3" s="178"/>
      <c r="IF3" s="178"/>
      <c r="IG3" s="178"/>
      <c r="IH3" s="178"/>
      <c r="II3" s="178"/>
      <c r="IJ3" s="178"/>
      <c r="IK3" s="178"/>
      <c r="IL3" s="178"/>
      <c r="IM3" s="178"/>
      <c r="IN3" s="178"/>
      <c r="IO3" s="178"/>
      <c r="IP3" s="178"/>
      <c r="IQ3" s="178"/>
      <c r="IR3" s="178"/>
      <c r="IS3" s="178"/>
      <c r="IT3" s="178"/>
      <c r="IU3" s="178"/>
      <c r="IV3" s="178"/>
      <c r="IW3" s="178"/>
      <c r="IX3" s="178"/>
      <c r="IY3" s="178"/>
      <c r="IZ3" s="178"/>
      <c r="JA3" s="178"/>
      <c r="JB3" s="178"/>
      <c r="JC3" s="178"/>
      <c r="JD3" s="178"/>
      <c r="JE3" s="178"/>
      <c r="JF3" s="178"/>
      <c r="JG3" s="178"/>
      <c r="JH3" s="178"/>
      <c r="JI3" s="178"/>
      <c r="JJ3" s="178"/>
      <c r="JK3" s="178"/>
      <c r="JL3" s="178"/>
      <c r="JM3" s="178"/>
      <c r="JN3" s="178"/>
      <c r="JO3" s="178"/>
      <c r="JP3" s="178"/>
      <c r="JQ3" s="178"/>
      <c r="JR3" s="178"/>
      <c r="JS3" s="178"/>
      <c r="JT3" s="178"/>
      <c r="JU3" s="178"/>
      <c r="JV3" s="178"/>
      <c r="JW3" s="178"/>
      <c r="JX3" s="178"/>
      <c r="JY3" s="178"/>
      <c r="JZ3" s="178"/>
      <c r="KA3" s="178"/>
      <c r="KB3" s="178"/>
      <c r="KC3" s="178"/>
      <c r="KD3" s="178"/>
      <c r="KE3" s="178"/>
      <c r="KF3" s="178"/>
      <c r="KG3" s="178"/>
      <c r="KH3" s="178"/>
      <c r="KI3" s="178"/>
      <c r="KJ3" s="178"/>
      <c r="KK3" s="178"/>
      <c r="KL3" s="178"/>
      <c r="KM3" s="178"/>
      <c r="KN3" s="178"/>
      <c r="KO3" s="178"/>
      <c r="KP3" s="178"/>
      <c r="KQ3" s="178"/>
      <c r="KR3" s="178"/>
      <c r="KS3" s="178"/>
      <c r="KT3" s="178"/>
      <c r="KU3" s="178"/>
      <c r="KV3" s="178"/>
      <c r="KW3" s="178"/>
      <c r="KX3" s="178"/>
      <c r="KY3" s="178"/>
      <c r="KZ3" s="178"/>
      <c r="LA3" s="178"/>
      <c r="LB3" s="178"/>
      <c r="LC3" s="178"/>
      <c r="LD3" s="178"/>
      <c r="LE3" s="178"/>
      <c r="LF3" s="178"/>
      <c r="LG3" s="178"/>
      <c r="LH3" s="178"/>
      <c r="LI3" s="178"/>
      <c r="LJ3" s="178"/>
      <c r="LK3" s="178"/>
      <c r="LL3" s="178"/>
      <c r="LM3" s="178"/>
      <c r="LN3" s="178"/>
      <c r="LO3" s="178"/>
      <c r="LP3" s="178"/>
      <c r="LQ3" s="178"/>
      <c r="LR3" s="178"/>
      <c r="LS3" s="178"/>
      <c r="LT3" s="178"/>
      <c r="LU3" s="178"/>
      <c r="LV3" s="178"/>
      <c r="LW3" s="178"/>
      <c r="LX3" s="178"/>
      <c r="LY3" s="178"/>
      <c r="LZ3" s="178"/>
      <c r="MA3" s="178"/>
      <c r="MB3" s="178"/>
      <c r="MC3" s="178"/>
      <c r="MD3" s="178"/>
      <c r="ME3" s="178"/>
      <c r="MF3" s="178"/>
      <c r="MG3" s="178"/>
      <c r="MH3" s="178"/>
      <c r="MI3" s="178"/>
      <c r="MJ3" s="178"/>
      <c r="MK3" s="178"/>
      <c r="ML3" s="178"/>
      <c r="MM3" s="178"/>
      <c r="MN3" s="178"/>
      <c r="MO3" s="178"/>
      <c r="MP3" s="178"/>
      <c r="MQ3" s="178"/>
      <c r="MR3" s="178"/>
      <c r="MS3" s="178"/>
      <c r="MT3" s="178"/>
      <c r="MU3" s="178"/>
      <c r="MV3" s="178"/>
      <c r="MW3" s="178"/>
      <c r="MX3" s="178"/>
      <c r="MY3" s="178"/>
      <c r="MZ3" s="178"/>
      <c r="NA3" s="178"/>
      <c r="NB3" s="178"/>
      <c r="NC3" s="178"/>
      <c r="ND3" s="178"/>
      <c r="NE3" s="178"/>
      <c r="NF3" s="178"/>
      <c r="NG3" s="178"/>
      <c r="NH3" s="178"/>
      <c r="NI3" s="178"/>
      <c r="NJ3" s="178"/>
      <c r="NK3" s="178"/>
      <c r="NL3" s="178"/>
      <c r="NM3" s="178"/>
      <c r="NN3" s="178"/>
      <c r="NO3" s="178"/>
      <c r="NP3" s="178"/>
      <c r="NQ3" s="178"/>
      <c r="NR3" s="178"/>
      <c r="NS3" s="178"/>
      <c r="NT3" s="178"/>
      <c r="NU3" s="178"/>
      <c r="NV3" s="178"/>
      <c r="NW3" s="178"/>
      <c r="NX3" s="178"/>
      <c r="NY3" s="178"/>
      <c r="NZ3" s="178"/>
      <c r="OA3" s="178"/>
      <c r="OB3" s="178"/>
      <c r="OC3" s="178"/>
      <c r="OD3" s="178"/>
      <c r="OE3" s="178"/>
      <c r="OF3" s="178"/>
      <c r="OG3" s="178"/>
      <c r="OH3" s="178"/>
      <c r="OI3" s="178"/>
      <c r="OJ3" s="178"/>
      <c r="OK3" s="178"/>
      <c r="OL3" s="178"/>
      <c r="OM3" s="178"/>
      <c r="ON3" s="178"/>
      <c r="OO3" s="178"/>
      <c r="OP3" s="178"/>
      <c r="OQ3" s="178"/>
      <c r="OR3" s="178"/>
      <c r="OS3" s="178"/>
      <c r="OT3" s="178"/>
      <c r="OU3" s="178"/>
      <c r="OV3" s="178"/>
      <c r="OW3" s="178"/>
      <c r="OX3" s="178"/>
      <c r="OY3" s="178"/>
      <c r="OZ3" s="178"/>
      <c r="PA3" s="178"/>
      <c r="PB3" s="178"/>
      <c r="PC3" s="178"/>
      <c r="PD3" s="178"/>
      <c r="PE3" s="178"/>
      <c r="PF3" s="178"/>
      <c r="PG3" s="178"/>
      <c r="PH3" s="178"/>
      <c r="PI3" s="178"/>
      <c r="PJ3" s="178"/>
      <c r="PK3" s="178"/>
      <c r="PL3" s="178"/>
      <c r="PM3" s="178"/>
      <c r="PN3" s="178"/>
      <c r="PO3" s="178"/>
      <c r="PP3" s="178"/>
      <c r="PQ3" s="178"/>
      <c r="PR3" s="178"/>
      <c r="PS3" s="178"/>
      <c r="PT3" s="178"/>
      <c r="PU3" s="178"/>
      <c r="PV3" s="178"/>
      <c r="PW3" s="178"/>
      <c r="PX3" s="178"/>
      <c r="PY3" s="178"/>
      <c r="PZ3" s="178"/>
      <c r="QA3" s="178"/>
      <c r="QB3" s="178"/>
      <c r="QC3" s="178"/>
      <c r="QD3" s="178"/>
      <c r="QE3" s="178"/>
      <c r="QF3" s="178"/>
      <c r="QG3" s="178"/>
      <c r="QH3" s="178"/>
      <c r="QI3" s="178"/>
      <c r="QJ3" s="178"/>
      <c r="QK3" s="178"/>
      <c r="QL3" s="178"/>
      <c r="QM3" s="178"/>
      <c r="QN3" s="178"/>
      <c r="QO3" s="178"/>
      <c r="QP3" s="178"/>
      <c r="QQ3" s="178"/>
      <c r="QR3" s="178"/>
      <c r="QS3" s="178"/>
      <c r="QT3" s="178"/>
      <c r="QU3" s="178"/>
      <c r="QV3" s="178"/>
      <c r="QW3" s="178"/>
      <c r="QX3" s="178"/>
      <c r="QY3" s="178"/>
      <c r="QZ3" s="178"/>
      <c r="RA3" s="178"/>
      <c r="RB3" s="178"/>
      <c r="RC3" s="178"/>
      <c r="RD3" s="178"/>
      <c r="RE3" s="178"/>
      <c r="RF3" s="178"/>
      <c r="RG3" s="178"/>
      <c r="RH3" s="178"/>
      <c r="RI3" s="178"/>
      <c r="RJ3" s="178"/>
      <c r="RK3" s="178"/>
      <c r="RL3" s="178"/>
      <c r="RM3" s="178"/>
      <c r="RN3" s="178"/>
      <c r="RO3" s="178"/>
      <c r="RP3" s="178"/>
      <c r="RQ3" s="178"/>
      <c r="RR3" s="178"/>
      <c r="RS3" s="178"/>
      <c r="RT3" s="178"/>
      <c r="RU3" s="178"/>
      <c r="RV3" s="178"/>
      <c r="RW3" s="178"/>
      <c r="RX3" s="178"/>
      <c r="RY3" s="178"/>
      <c r="RZ3" s="178"/>
      <c r="SA3" s="178"/>
      <c r="SB3" s="178"/>
      <c r="SC3" s="178"/>
      <c r="SD3" s="178"/>
      <c r="SE3" s="178"/>
      <c r="SF3" s="178"/>
      <c r="SG3" s="178"/>
      <c r="SH3" s="178"/>
      <c r="SI3" s="178"/>
      <c r="SJ3" s="178"/>
      <c r="SK3" s="178"/>
      <c r="SL3" s="178"/>
      <c r="SM3" s="178"/>
      <c r="SN3" s="178"/>
      <c r="SO3" s="178"/>
      <c r="SP3" s="178"/>
      <c r="SQ3" s="178"/>
      <c r="SR3" s="178"/>
      <c r="SS3" s="178"/>
      <c r="ST3" s="178"/>
      <c r="SU3" s="178"/>
      <c r="SV3" s="178"/>
      <c r="SW3" s="178"/>
      <c r="SX3" s="178"/>
      <c r="SY3" s="178"/>
      <c r="SZ3" s="178"/>
      <c r="TA3" s="178"/>
      <c r="TB3" s="178"/>
      <c r="TC3" s="178"/>
      <c r="TD3" s="178"/>
      <c r="TE3" s="178"/>
      <c r="TF3" s="178"/>
      <c r="TG3" s="178"/>
      <c r="TH3" s="178"/>
      <c r="TI3" s="178"/>
      <c r="TJ3" s="178"/>
      <c r="TK3" s="178"/>
      <c r="TL3" s="178"/>
      <c r="TM3" s="178"/>
      <c r="TN3" s="178"/>
      <c r="TO3" s="178"/>
      <c r="TP3" s="178"/>
      <c r="TQ3" s="178"/>
      <c r="TR3" s="178"/>
      <c r="TS3" s="178"/>
      <c r="TT3" s="178"/>
      <c r="TU3" s="178"/>
      <c r="TV3" s="178"/>
      <c r="TW3" s="178"/>
      <c r="TX3" s="178"/>
      <c r="TY3" s="178"/>
      <c r="TZ3" s="178"/>
      <c r="UA3" s="178"/>
      <c r="UB3" s="178"/>
      <c r="UC3" s="178"/>
      <c r="UD3" s="178"/>
      <c r="UE3" s="178"/>
      <c r="UF3" s="178"/>
      <c r="UG3" s="178"/>
      <c r="UH3" s="178"/>
      <c r="UI3" s="178"/>
      <c r="UJ3" s="178"/>
      <c r="UK3" s="178"/>
      <c r="UL3" s="178"/>
      <c r="UM3" s="178"/>
      <c r="UN3" s="178"/>
      <c r="UO3" s="178"/>
      <c r="UP3" s="178"/>
      <c r="UQ3" s="178"/>
      <c r="UR3" s="178"/>
      <c r="US3" s="178"/>
      <c r="UT3" s="178"/>
      <c r="UU3" s="178"/>
      <c r="UV3" s="178"/>
      <c r="UW3" s="178"/>
      <c r="UX3" s="178"/>
      <c r="UY3" s="178"/>
      <c r="UZ3" s="178"/>
      <c r="VA3" s="178"/>
      <c r="VB3" s="178"/>
      <c r="VC3" s="178"/>
      <c r="VD3" s="178"/>
      <c r="VE3" s="178"/>
      <c r="VF3" s="178"/>
      <c r="VG3" s="178"/>
      <c r="VH3" s="178"/>
      <c r="VI3" s="178"/>
      <c r="VJ3" s="178"/>
      <c r="VK3" s="178"/>
      <c r="VL3" s="178"/>
      <c r="VM3" s="178"/>
      <c r="VN3" s="178"/>
      <c r="VO3" s="178"/>
      <c r="VP3" s="178"/>
      <c r="VQ3" s="178"/>
      <c r="VR3" s="178"/>
      <c r="VS3" s="178"/>
      <c r="VT3" s="178"/>
      <c r="VU3" s="178"/>
      <c r="VV3" s="178"/>
      <c r="VW3" s="178"/>
      <c r="VX3" s="178"/>
      <c r="VY3" s="178"/>
      <c r="VZ3" s="178"/>
      <c r="WA3" s="178"/>
      <c r="WB3" s="178"/>
      <c r="WC3" s="178"/>
      <c r="WD3" s="178"/>
      <c r="WE3" s="178"/>
      <c r="WF3" s="178"/>
      <c r="WG3" s="178"/>
      <c r="WH3" s="178"/>
      <c r="WI3" s="178"/>
      <c r="WJ3" s="178"/>
      <c r="WK3" s="178"/>
      <c r="WL3" s="178"/>
      <c r="WM3" s="178"/>
      <c r="WN3" s="178"/>
      <c r="WO3" s="178"/>
      <c r="WP3" s="178"/>
      <c r="WQ3" s="178"/>
      <c r="WR3" s="178"/>
      <c r="WS3" s="178"/>
      <c r="WT3" s="178"/>
      <c r="WU3" s="178"/>
      <c r="WV3" s="178"/>
      <c r="WW3" s="178"/>
      <c r="WX3" s="178"/>
      <c r="WY3" s="178"/>
      <c r="WZ3" s="178"/>
      <c r="XA3" s="178"/>
      <c r="XB3" s="178"/>
      <c r="XC3" s="178"/>
      <c r="XD3" s="178"/>
      <c r="XE3" s="178"/>
      <c r="XF3" s="178"/>
      <c r="XG3" s="178"/>
      <c r="XH3" s="178"/>
      <c r="XI3" s="178"/>
      <c r="XJ3" s="178"/>
      <c r="XK3" s="178"/>
      <c r="XL3" s="178"/>
      <c r="XM3" s="178"/>
      <c r="XN3" s="178"/>
      <c r="XO3" s="178"/>
      <c r="XP3" s="178"/>
      <c r="XQ3" s="178"/>
      <c r="XR3" s="178"/>
      <c r="XS3" s="178"/>
      <c r="XT3" s="178"/>
      <c r="XU3" s="178"/>
      <c r="XV3" s="178"/>
      <c r="XW3" s="178"/>
      <c r="XX3" s="178"/>
      <c r="XY3" s="178"/>
      <c r="XZ3" s="178"/>
      <c r="YA3" s="178"/>
      <c r="YB3" s="178"/>
      <c r="YC3" s="178"/>
      <c r="YD3" s="178"/>
      <c r="YE3" s="178"/>
      <c r="YF3" s="178"/>
      <c r="YG3" s="178"/>
      <c r="YH3" s="178"/>
      <c r="YI3" s="178"/>
      <c r="YJ3" s="178"/>
      <c r="YK3" s="178"/>
      <c r="YL3" s="178"/>
      <c r="YM3" s="178"/>
      <c r="YN3" s="178"/>
      <c r="YO3" s="178"/>
      <c r="YP3" s="178"/>
      <c r="YQ3" s="178"/>
      <c r="YR3" s="178"/>
      <c r="YS3" s="178"/>
      <c r="YT3" s="178"/>
      <c r="YU3" s="178"/>
      <c r="YV3" s="178"/>
      <c r="YW3" s="178"/>
      <c r="YX3" s="178"/>
      <c r="YY3" s="178"/>
      <c r="YZ3" s="178"/>
      <c r="ZA3" s="178"/>
      <c r="ZB3" s="178"/>
      <c r="ZC3" s="178"/>
      <c r="ZD3" s="178"/>
      <c r="ZE3" s="178"/>
      <c r="ZF3" s="178"/>
      <c r="ZG3" s="178"/>
      <c r="ZH3" s="178"/>
      <c r="ZI3" s="178"/>
      <c r="ZJ3" s="178"/>
      <c r="ZK3" s="178"/>
      <c r="ZL3" s="178"/>
      <c r="ZM3" s="178"/>
      <c r="ZN3" s="178"/>
      <c r="ZO3" s="178"/>
      <c r="ZP3" s="178"/>
      <c r="ZQ3" s="178"/>
      <c r="ZR3" s="178"/>
      <c r="ZS3" s="178"/>
      <c r="ZT3" s="178"/>
      <c r="ZU3" s="178"/>
      <c r="ZV3" s="178"/>
      <c r="ZW3" s="178"/>
      <c r="ZX3" s="178"/>
      <c r="ZY3" s="178"/>
      <c r="ZZ3" s="178"/>
      <c r="AAA3" s="178"/>
      <c r="AAB3" s="178"/>
      <c r="AAC3" s="178"/>
      <c r="AAD3" s="178"/>
      <c r="AAE3" s="178"/>
      <c r="AAF3" s="178"/>
      <c r="AAG3" s="178"/>
      <c r="AAH3" s="178"/>
      <c r="AAI3" s="178"/>
      <c r="AAJ3" s="178"/>
      <c r="AAK3" s="178"/>
      <c r="AAL3" s="178"/>
      <c r="AAM3" s="178"/>
      <c r="AAN3" s="178"/>
      <c r="AAO3" s="178"/>
      <c r="AAP3" s="178"/>
      <c r="AAQ3" s="178"/>
      <c r="AAR3" s="178"/>
      <c r="AAS3" s="178"/>
      <c r="AAT3" s="178"/>
      <c r="AAU3" s="178"/>
      <c r="AAV3" s="178"/>
      <c r="AAW3" s="178"/>
      <c r="AAX3" s="178"/>
      <c r="AAY3" s="178"/>
      <c r="AAZ3" s="178"/>
      <c r="ABA3" s="178"/>
      <c r="ABB3" s="178"/>
      <c r="ABC3" s="178"/>
      <c r="ABD3" s="178"/>
      <c r="ABE3" s="178"/>
      <c r="ABF3" s="178"/>
      <c r="ABG3" s="178"/>
      <c r="ABH3" s="178"/>
      <c r="ABI3" s="178"/>
      <c r="ABJ3" s="178"/>
      <c r="ABK3" s="178"/>
      <c r="ABL3" s="178"/>
      <c r="ABM3" s="178"/>
      <c r="ABN3" s="178"/>
      <c r="ABO3" s="178"/>
      <c r="ABP3" s="178"/>
      <c r="ABQ3" s="178"/>
      <c r="ABR3" s="178"/>
      <c r="ABS3" s="178"/>
      <c r="ABT3" s="178"/>
      <c r="ABU3" s="178"/>
      <c r="ABV3" s="178"/>
      <c r="ABW3" s="178"/>
      <c r="ABX3" s="178"/>
      <c r="ABY3" s="178"/>
      <c r="ABZ3" s="178"/>
      <c r="ACA3" s="178"/>
      <c r="ACB3" s="178"/>
      <c r="ACC3" s="178"/>
      <c r="ACD3" s="178"/>
      <c r="ACE3" s="178"/>
      <c r="ACF3" s="178"/>
      <c r="ACG3" s="178"/>
      <c r="ACH3" s="178"/>
      <c r="ACI3" s="178"/>
      <c r="ACJ3" s="178"/>
      <c r="ACK3" s="178"/>
      <c r="ACL3" s="178"/>
      <c r="ACM3" s="178"/>
      <c r="ACN3" s="178"/>
      <c r="ACO3" s="178"/>
      <c r="ACP3" s="178"/>
      <c r="ACQ3" s="178"/>
      <c r="ACR3" s="178"/>
      <c r="ACS3" s="178"/>
      <c r="ACT3" s="178"/>
      <c r="ACU3" s="178"/>
      <c r="ACV3" s="178"/>
      <c r="ACW3" s="178"/>
      <c r="ACX3" s="178"/>
      <c r="ACY3" s="178"/>
      <c r="ACZ3" s="178"/>
      <c r="ADA3" s="178"/>
      <c r="ADB3" s="178"/>
      <c r="ADC3" s="178"/>
      <c r="ADD3" s="178"/>
      <c r="ADE3" s="178"/>
      <c r="ADF3" s="178"/>
      <c r="ADG3" s="178"/>
      <c r="ADH3" s="178"/>
      <c r="ADI3" s="178"/>
      <c r="ADJ3" s="178"/>
      <c r="ADK3" s="178"/>
      <c r="ADL3" s="178"/>
      <c r="ADM3" s="178"/>
      <c r="ADN3" s="178"/>
      <c r="ADO3" s="178"/>
      <c r="ADP3" s="178"/>
      <c r="ADQ3" s="178"/>
      <c r="ADR3" s="178"/>
      <c r="ADS3" s="178"/>
      <c r="ADT3" s="178"/>
      <c r="ADU3" s="178"/>
      <c r="ADV3" s="178"/>
      <c r="ADW3" s="178"/>
      <c r="ADX3" s="178"/>
      <c r="ADY3" s="178"/>
      <c r="ADZ3" s="178"/>
      <c r="AEA3" s="178"/>
      <c r="AEB3" s="178"/>
      <c r="AEC3" s="178"/>
      <c r="AED3" s="178"/>
      <c r="AEE3" s="178"/>
      <c r="AEF3" s="178"/>
      <c r="AEG3" s="178"/>
      <c r="AEH3" s="178"/>
      <c r="AEI3" s="178"/>
      <c r="AEJ3" s="178"/>
      <c r="AEK3" s="178"/>
      <c r="AEL3" s="178"/>
      <c r="AEM3" s="178"/>
      <c r="AEN3" s="178"/>
      <c r="AEO3" s="178"/>
      <c r="AEP3" s="178"/>
      <c r="AEQ3" s="178"/>
      <c r="AER3" s="178"/>
      <c r="AES3" s="178"/>
      <c r="AET3" s="178"/>
      <c r="AEU3" s="178"/>
      <c r="AEV3" s="178"/>
      <c r="AEW3" s="178"/>
      <c r="AEX3" s="178"/>
      <c r="AEY3" s="178"/>
      <c r="AEZ3" s="178"/>
      <c r="AFA3" s="178"/>
      <c r="AFB3" s="178"/>
      <c r="AFC3" s="178"/>
      <c r="AFD3" s="178"/>
      <c r="AFE3" s="178"/>
      <c r="AFF3" s="178"/>
      <c r="AFG3" s="178"/>
      <c r="AFH3" s="178"/>
      <c r="AFI3" s="178"/>
      <c r="AFJ3" s="178"/>
      <c r="AFK3" s="178"/>
      <c r="AFL3" s="178"/>
      <c r="AFM3" s="178"/>
      <c r="AFN3" s="178"/>
      <c r="AFO3" s="178"/>
      <c r="AFP3" s="178"/>
      <c r="AFQ3" s="178"/>
      <c r="AFR3" s="178"/>
      <c r="AFS3" s="178"/>
      <c r="AFT3" s="178"/>
      <c r="AFU3" s="178"/>
      <c r="AFV3" s="178"/>
      <c r="AFW3" s="178"/>
      <c r="AFX3" s="178"/>
      <c r="AFY3" s="178"/>
      <c r="AFZ3" s="178"/>
      <c r="AGA3" s="178"/>
      <c r="AGB3" s="178"/>
      <c r="AGC3" s="178"/>
      <c r="AGD3" s="178"/>
      <c r="AGE3" s="178"/>
    </row>
    <row r="4" spans="1:863" s="193" customFormat="1" ht="16.5" thickBot="1" x14ac:dyDescent="0.3">
      <c r="A4" s="385" t="s">
        <v>295</v>
      </c>
      <c r="B4" s="386"/>
      <c r="C4" s="386"/>
      <c r="D4" s="386"/>
      <c r="E4" s="386"/>
      <c r="F4" s="386"/>
      <c r="G4" s="386"/>
      <c r="H4" s="386"/>
      <c r="I4" s="386"/>
      <c r="J4" s="386"/>
      <c r="K4" s="386"/>
      <c r="L4" s="387"/>
      <c r="M4" s="385" t="s">
        <v>165</v>
      </c>
      <c r="N4" s="386"/>
      <c r="O4" s="386"/>
      <c r="P4" s="386"/>
      <c r="Q4" s="386"/>
      <c r="R4" s="386"/>
      <c r="S4" s="387"/>
      <c r="T4" s="385" t="s">
        <v>177</v>
      </c>
      <c r="U4" s="386"/>
      <c r="V4" s="386"/>
      <c r="W4" s="386"/>
      <c r="X4" s="386"/>
      <c r="Y4" s="386"/>
      <c r="Z4" s="386"/>
      <c r="AA4" s="386"/>
      <c r="AB4" s="386"/>
      <c r="AC4" s="386"/>
      <c r="AD4" s="386"/>
      <c r="AE4" s="386"/>
      <c r="AF4" s="386"/>
      <c r="AG4" s="387"/>
      <c r="AH4" s="385" t="s">
        <v>166</v>
      </c>
      <c r="AI4" s="386"/>
      <c r="AJ4" s="386"/>
      <c r="AK4" s="386"/>
      <c r="AL4" s="386"/>
      <c r="AM4" s="388"/>
      <c r="AN4" s="387"/>
      <c r="AO4" s="385" t="s">
        <v>167</v>
      </c>
      <c r="AP4" s="389"/>
      <c r="AQ4" s="386"/>
      <c r="AR4" s="386"/>
      <c r="AS4" s="386"/>
      <c r="AT4" s="386"/>
      <c r="AU4" s="390"/>
      <c r="AV4" s="296" t="s">
        <v>286</v>
      </c>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c r="II4" s="192"/>
      <c r="IJ4" s="192"/>
      <c r="IK4" s="192"/>
      <c r="IL4" s="192"/>
      <c r="IM4" s="192"/>
      <c r="IN4" s="192"/>
      <c r="IO4" s="192"/>
      <c r="IP4" s="192"/>
      <c r="IQ4" s="192"/>
      <c r="IR4" s="192"/>
      <c r="IS4" s="192"/>
      <c r="IT4" s="192"/>
      <c r="IU4" s="192"/>
      <c r="IV4" s="192"/>
      <c r="IW4" s="192"/>
      <c r="IX4" s="192"/>
      <c r="IY4" s="192"/>
      <c r="IZ4" s="192"/>
      <c r="JA4" s="192"/>
      <c r="JB4" s="192"/>
      <c r="JC4" s="192"/>
      <c r="JD4" s="192"/>
      <c r="JE4" s="192"/>
      <c r="JF4" s="192"/>
      <c r="JG4" s="192"/>
      <c r="JH4" s="192"/>
      <c r="JI4" s="192"/>
      <c r="JJ4" s="192"/>
      <c r="JK4" s="192"/>
      <c r="JL4" s="192"/>
      <c r="JM4" s="192"/>
      <c r="JN4" s="192"/>
      <c r="JO4" s="192"/>
      <c r="JP4" s="192"/>
      <c r="JQ4" s="192"/>
      <c r="JR4" s="192"/>
      <c r="JS4" s="192"/>
      <c r="JT4" s="192"/>
      <c r="JU4" s="192"/>
      <c r="JV4" s="192"/>
      <c r="JW4" s="192"/>
      <c r="JX4" s="192"/>
      <c r="JY4" s="192"/>
      <c r="JZ4" s="192"/>
      <c r="KA4" s="192"/>
      <c r="KB4" s="192"/>
      <c r="KC4" s="192"/>
      <c r="KD4" s="192"/>
      <c r="KE4" s="192"/>
      <c r="KF4" s="192"/>
      <c r="KG4" s="192"/>
      <c r="KH4" s="192"/>
      <c r="KI4" s="192"/>
      <c r="KJ4" s="192"/>
      <c r="KK4" s="192"/>
      <c r="KL4" s="192"/>
      <c r="KM4" s="192"/>
      <c r="KN4" s="192"/>
      <c r="KO4" s="192"/>
      <c r="KP4" s="192"/>
      <c r="KQ4" s="192"/>
      <c r="KR4" s="192"/>
      <c r="KS4" s="192"/>
      <c r="KT4" s="192"/>
      <c r="KU4" s="192"/>
      <c r="KV4" s="192"/>
      <c r="KW4" s="192"/>
      <c r="KX4" s="192"/>
      <c r="KY4" s="192"/>
      <c r="KZ4" s="192"/>
      <c r="LA4" s="192"/>
      <c r="LB4" s="192"/>
      <c r="LC4" s="192"/>
      <c r="LD4" s="192"/>
      <c r="LE4" s="192"/>
      <c r="LF4" s="192"/>
      <c r="LG4" s="192"/>
      <c r="LH4" s="192"/>
      <c r="LI4" s="192"/>
      <c r="LJ4" s="192"/>
      <c r="LK4" s="192"/>
      <c r="LL4" s="192"/>
      <c r="LM4" s="192"/>
      <c r="LN4" s="192"/>
      <c r="LO4" s="192"/>
      <c r="LP4" s="192"/>
      <c r="LQ4" s="192"/>
      <c r="LR4" s="192"/>
      <c r="LS4" s="192"/>
      <c r="LT4" s="192"/>
      <c r="LU4" s="192"/>
      <c r="LV4" s="192"/>
      <c r="LW4" s="192"/>
      <c r="LX4" s="192"/>
      <c r="LY4" s="192"/>
      <c r="LZ4" s="192"/>
      <c r="MA4" s="192"/>
      <c r="MB4" s="192"/>
      <c r="MC4" s="192"/>
      <c r="MD4" s="192"/>
      <c r="ME4" s="192"/>
      <c r="MF4" s="192"/>
      <c r="MG4" s="192"/>
      <c r="MH4" s="192"/>
      <c r="MI4" s="192"/>
      <c r="MJ4" s="192"/>
      <c r="MK4" s="192"/>
      <c r="ML4" s="192"/>
      <c r="MM4" s="192"/>
      <c r="MN4" s="192"/>
      <c r="MO4" s="192"/>
      <c r="MP4" s="192"/>
      <c r="MQ4" s="192"/>
      <c r="MR4" s="192"/>
      <c r="MS4" s="192"/>
      <c r="MT4" s="192"/>
      <c r="MU4" s="192"/>
      <c r="MV4" s="192"/>
      <c r="MW4" s="192"/>
      <c r="MX4" s="192"/>
      <c r="MY4" s="192"/>
      <c r="MZ4" s="192"/>
      <c r="NA4" s="192"/>
      <c r="NB4" s="192"/>
      <c r="NC4" s="192"/>
      <c r="ND4" s="192"/>
      <c r="NE4" s="192"/>
      <c r="NF4" s="192"/>
      <c r="NG4" s="192"/>
      <c r="NH4" s="192"/>
      <c r="NI4" s="192"/>
      <c r="NJ4" s="192"/>
      <c r="NK4" s="192"/>
      <c r="NL4" s="192"/>
      <c r="NM4" s="192"/>
      <c r="NN4" s="192"/>
      <c r="NO4" s="192"/>
      <c r="NP4" s="192"/>
      <c r="NQ4" s="192"/>
      <c r="NR4" s="192"/>
      <c r="NS4" s="192"/>
      <c r="NT4" s="192"/>
      <c r="NU4" s="192"/>
      <c r="NV4" s="192"/>
      <c r="NW4" s="192"/>
      <c r="NX4" s="192"/>
      <c r="NY4" s="192"/>
      <c r="NZ4" s="192"/>
      <c r="OA4" s="192"/>
      <c r="OB4" s="192"/>
      <c r="OC4" s="192"/>
      <c r="OD4" s="192"/>
      <c r="OE4" s="192"/>
      <c r="OF4" s="192"/>
      <c r="OG4" s="192"/>
      <c r="OH4" s="192"/>
      <c r="OI4" s="192"/>
      <c r="OJ4" s="192"/>
      <c r="OK4" s="192"/>
      <c r="OL4" s="192"/>
      <c r="OM4" s="192"/>
      <c r="ON4" s="192"/>
      <c r="OO4" s="192"/>
      <c r="OP4" s="192"/>
      <c r="OQ4" s="192"/>
      <c r="OR4" s="192"/>
      <c r="OS4" s="192"/>
      <c r="OT4" s="192"/>
      <c r="OU4" s="192"/>
      <c r="OV4" s="192"/>
      <c r="OW4" s="192"/>
      <c r="OX4" s="192"/>
      <c r="OY4" s="192"/>
      <c r="OZ4" s="192"/>
      <c r="PA4" s="192"/>
      <c r="PB4" s="192"/>
      <c r="PC4" s="192"/>
      <c r="PD4" s="192"/>
      <c r="PE4" s="192"/>
      <c r="PF4" s="192"/>
      <c r="PG4" s="192"/>
      <c r="PH4" s="192"/>
      <c r="PI4" s="192"/>
      <c r="PJ4" s="192"/>
      <c r="PK4" s="192"/>
      <c r="PL4" s="192"/>
      <c r="PM4" s="192"/>
      <c r="PN4" s="192"/>
      <c r="PO4" s="192"/>
      <c r="PP4" s="192"/>
      <c r="PQ4" s="192"/>
      <c r="PR4" s="192"/>
      <c r="PS4" s="192"/>
      <c r="PT4" s="192"/>
      <c r="PU4" s="192"/>
      <c r="PV4" s="192"/>
      <c r="PW4" s="192"/>
      <c r="PX4" s="192"/>
      <c r="PY4" s="192"/>
      <c r="PZ4" s="192"/>
      <c r="QA4" s="192"/>
      <c r="QB4" s="192"/>
      <c r="QC4" s="192"/>
      <c r="QD4" s="192"/>
      <c r="QE4" s="192"/>
      <c r="QF4" s="192"/>
      <c r="QG4" s="192"/>
      <c r="QH4" s="192"/>
      <c r="QI4" s="192"/>
      <c r="QJ4" s="192"/>
      <c r="QK4" s="192"/>
      <c r="QL4" s="192"/>
      <c r="QM4" s="192"/>
      <c r="QN4" s="192"/>
      <c r="QO4" s="192"/>
      <c r="QP4" s="192"/>
      <c r="QQ4" s="192"/>
      <c r="QR4" s="192"/>
      <c r="QS4" s="192"/>
      <c r="QT4" s="192"/>
      <c r="QU4" s="192"/>
      <c r="QV4" s="192"/>
      <c r="QW4" s="192"/>
      <c r="QX4" s="192"/>
      <c r="QY4" s="192"/>
      <c r="QZ4" s="192"/>
      <c r="RA4" s="192"/>
      <c r="RB4" s="192"/>
      <c r="RC4" s="192"/>
      <c r="RD4" s="192"/>
      <c r="RE4" s="192"/>
      <c r="RF4" s="192"/>
      <c r="RG4" s="192"/>
      <c r="RH4" s="192"/>
      <c r="RI4" s="192"/>
      <c r="RJ4" s="192"/>
      <c r="RK4" s="192"/>
      <c r="RL4" s="192"/>
      <c r="RM4" s="192"/>
      <c r="RN4" s="192"/>
      <c r="RO4" s="192"/>
      <c r="RP4" s="192"/>
      <c r="RQ4" s="192"/>
      <c r="RR4" s="192"/>
      <c r="RS4" s="192"/>
      <c r="RT4" s="192"/>
      <c r="RU4" s="192"/>
      <c r="RV4" s="192"/>
      <c r="RW4" s="192"/>
      <c r="RX4" s="192"/>
      <c r="RY4" s="192"/>
      <c r="RZ4" s="192"/>
      <c r="SA4" s="192"/>
      <c r="SB4" s="192"/>
      <c r="SC4" s="192"/>
      <c r="SD4" s="192"/>
      <c r="SE4" s="192"/>
      <c r="SF4" s="192"/>
      <c r="SG4" s="192"/>
      <c r="SH4" s="192"/>
      <c r="SI4" s="192"/>
      <c r="SJ4" s="192"/>
      <c r="SK4" s="192"/>
      <c r="SL4" s="192"/>
      <c r="SM4" s="192"/>
      <c r="SN4" s="192"/>
      <c r="SO4" s="192"/>
      <c r="SP4" s="192"/>
      <c r="SQ4" s="192"/>
      <c r="SR4" s="192"/>
      <c r="SS4" s="192"/>
      <c r="ST4" s="192"/>
      <c r="SU4" s="192"/>
      <c r="SV4" s="192"/>
      <c r="SW4" s="192"/>
      <c r="SX4" s="192"/>
      <c r="SY4" s="192"/>
      <c r="SZ4" s="192"/>
      <c r="TA4" s="192"/>
      <c r="TB4" s="192"/>
      <c r="TC4" s="192"/>
      <c r="TD4" s="192"/>
      <c r="TE4" s="192"/>
      <c r="TF4" s="192"/>
      <c r="TG4" s="192"/>
      <c r="TH4" s="192"/>
      <c r="TI4" s="192"/>
      <c r="TJ4" s="192"/>
      <c r="TK4" s="192"/>
      <c r="TL4" s="192"/>
      <c r="TM4" s="192"/>
      <c r="TN4" s="192"/>
      <c r="TO4" s="192"/>
      <c r="TP4" s="192"/>
      <c r="TQ4" s="192"/>
      <c r="TR4" s="192"/>
      <c r="TS4" s="192"/>
      <c r="TT4" s="192"/>
      <c r="TU4" s="192"/>
      <c r="TV4" s="192"/>
      <c r="TW4" s="192"/>
      <c r="TX4" s="192"/>
      <c r="TY4" s="192"/>
      <c r="TZ4" s="192"/>
      <c r="UA4" s="192"/>
      <c r="UB4" s="192"/>
      <c r="UC4" s="192"/>
      <c r="UD4" s="192"/>
      <c r="UE4" s="192"/>
      <c r="UF4" s="192"/>
      <c r="UG4" s="192"/>
      <c r="UH4" s="192"/>
      <c r="UI4" s="192"/>
      <c r="UJ4" s="192"/>
      <c r="UK4" s="192"/>
      <c r="UL4" s="192"/>
      <c r="UM4" s="192"/>
      <c r="UN4" s="192"/>
      <c r="UO4" s="192"/>
      <c r="UP4" s="192"/>
      <c r="UQ4" s="192"/>
      <c r="UR4" s="192"/>
      <c r="US4" s="192"/>
      <c r="UT4" s="192"/>
      <c r="UU4" s="192"/>
      <c r="UV4" s="192"/>
      <c r="UW4" s="192"/>
      <c r="UX4" s="192"/>
      <c r="UY4" s="192"/>
      <c r="UZ4" s="192"/>
      <c r="VA4" s="192"/>
      <c r="VB4" s="192"/>
      <c r="VC4" s="192"/>
      <c r="VD4" s="192"/>
      <c r="VE4" s="192"/>
      <c r="VF4" s="192"/>
      <c r="VG4" s="192"/>
      <c r="VH4" s="192"/>
      <c r="VI4" s="192"/>
      <c r="VJ4" s="192"/>
      <c r="VK4" s="192"/>
      <c r="VL4" s="192"/>
      <c r="VM4" s="192"/>
      <c r="VN4" s="192"/>
      <c r="VO4" s="192"/>
      <c r="VP4" s="192"/>
      <c r="VQ4" s="192"/>
      <c r="VR4" s="192"/>
      <c r="VS4" s="192"/>
      <c r="VT4" s="192"/>
      <c r="VU4" s="192"/>
      <c r="VV4" s="192"/>
      <c r="VW4" s="192"/>
      <c r="VX4" s="192"/>
      <c r="VY4" s="192"/>
      <c r="VZ4" s="192"/>
      <c r="WA4" s="192"/>
      <c r="WB4" s="192"/>
      <c r="WC4" s="192"/>
      <c r="WD4" s="192"/>
      <c r="WE4" s="192"/>
      <c r="WF4" s="192"/>
      <c r="WG4" s="192"/>
      <c r="WH4" s="192"/>
      <c r="WI4" s="192"/>
      <c r="WJ4" s="192"/>
      <c r="WK4" s="192"/>
      <c r="WL4" s="192"/>
      <c r="WM4" s="192"/>
      <c r="WN4" s="192"/>
      <c r="WO4" s="192"/>
      <c r="WP4" s="192"/>
      <c r="WQ4" s="192"/>
      <c r="WR4" s="192"/>
      <c r="WS4" s="192"/>
      <c r="WT4" s="192"/>
      <c r="WU4" s="192"/>
      <c r="WV4" s="192"/>
      <c r="WW4" s="192"/>
      <c r="WX4" s="192"/>
      <c r="WY4" s="192"/>
      <c r="WZ4" s="192"/>
      <c r="XA4" s="192"/>
      <c r="XB4" s="192"/>
      <c r="XC4" s="192"/>
      <c r="XD4" s="192"/>
      <c r="XE4" s="192"/>
      <c r="XF4" s="192"/>
      <c r="XG4" s="192"/>
      <c r="XH4" s="192"/>
      <c r="XI4" s="192"/>
      <c r="XJ4" s="192"/>
      <c r="XK4" s="192"/>
      <c r="XL4" s="192"/>
      <c r="XM4" s="192"/>
      <c r="XN4" s="192"/>
      <c r="XO4" s="192"/>
      <c r="XP4" s="192"/>
      <c r="XQ4" s="192"/>
      <c r="XR4" s="192"/>
      <c r="XS4" s="192"/>
      <c r="XT4" s="192"/>
      <c r="XU4" s="192"/>
      <c r="XV4" s="192"/>
      <c r="XW4" s="192"/>
      <c r="XX4" s="192"/>
      <c r="XY4" s="192"/>
      <c r="XZ4" s="192"/>
      <c r="YA4" s="192"/>
      <c r="YB4" s="192"/>
      <c r="YC4" s="192"/>
      <c r="YD4" s="192"/>
      <c r="YE4" s="192"/>
      <c r="YF4" s="192"/>
      <c r="YG4" s="192"/>
      <c r="YH4" s="192"/>
      <c r="YI4" s="192"/>
      <c r="YJ4" s="192"/>
      <c r="YK4" s="192"/>
      <c r="YL4" s="192"/>
      <c r="YM4" s="192"/>
      <c r="YN4" s="192"/>
      <c r="YO4" s="192"/>
      <c r="YP4" s="192"/>
      <c r="YQ4" s="192"/>
      <c r="YR4" s="192"/>
      <c r="YS4" s="192"/>
      <c r="YT4" s="192"/>
      <c r="YU4" s="192"/>
      <c r="YV4" s="192"/>
      <c r="YW4" s="192"/>
      <c r="YX4" s="192"/>
      <c r="YY4" s="192"/>
      <c r="YZ4" s="192"/>
      <c r="ZA4" s="192"/>
      <c r="ZB4" s="192"/>
      <c r="ZC4" s="192"/>
      <c r="ZD4" s="192"/>
      <c r="ZE4" s="192"/>
      <c r="ZF4" s="192"/>
      <c r="ZG4" s="192"/>
      <c r="ZH4" s="192"/>
      <c r="ZI4" s="192"/>
      <c r="ZJ4" s="192"/>
      <c r="ZK4" s="192"/>
      <c r="ZL4" s="192"/>
      <c r="ZM4" s="192"/>
      <c r="ZN4" s="192"/>
      <c r="ZO4" s="192"/>
      <c r="ZP4" s="192"/>
      <c r="ZQ4" s="192"/>
      <c r="ZR4" s="192"/>
      <c r="ZS4" s="192"/>
      <c r="ZT4" s="192"/>
      <c r="ZU4" s="192"/>
      <c r="ZV4" s="192"/>
      <c r="ZW4" s="192"/>
      <c r="ZX4" s="192"/>
      <c r="ZY4" s="192"/>
      <c r="ZZ4" s="192"/>
      <c r="AAA4" s="192"/>
      <c r="AAB4" s="192"/>
      <c r="AAC4" s="192"/>
      <c r="AAD4" s="192"/>
      <c r="AAE4" s="192"/>
      <c r="AAF4" s="192"/>
      <c r="AAG4" s="192"/>
      <c r="AAH4" s="192"/>
      <c r="AAI4" s="192"/>
      <c r="AAJ4" s="192"/>
      <c r="AAK4" s="192"/>
      <c r="AAL4" s="192"/>
      <c r="AAM4" s="192"/>
      <c r="AAN4" s="192"/>
      <c r="AAO4" s="192"/>
      <c r="AAP4" s="192"/>
      <c r="AAQ4" s="192"/>
      <c r="AAR4" s="192"/>
      <c r="AAS4" s="192"/>
      <c r="AAT4" s="192"/>
      <c r="AAU4" s="192"/>
      <c r="AAV4" s="192"/>
      <c r="AAW4" s="192"/>
      <c r="AAX4" s="192"/>
      <c r="AAY4" s="192"/>
      <c r="AAZ4" s="192"/>
      <c r="ABA4" s="192"/>
      <c r="ABB4" s="192"/>
      <c r="ABC4" s="192"/>
      <c r="ABD4" s="192"/>
      <c r="ABE4" s="192"/>
      <c r="ABF4" s="192"/>
      <c r="ABG4" s="192"/>
      <c r="ABH4" s="192"/>
      <c r="ABI4" s="192"/>
      <c r="ABJ4" s="192"/>
      <c r="ABK4" s="192"/>
      <c r="ABL4" s="192"/>
      <c r="ABM4" s="192"/>
      <c r="ABN4" s="192"/>
      <c r="ABO4" s="192"/>
      <c r="ABP4" s="192"/>
      <c r="ABQ4" s="192"/>
      <c r="ABR4" s="192"/>
      <c r="ABS4" s="192"/>
      <c r="ABT4" s="192"/>
      <c r="ABU4" s="192"/>
      <c r="ABV4" s="192"/>
      <c r="ABW4" s="192"/>
      <c r="ABX4" s="192"/>
      <c r="ABY4" s="192"/>
      <c r="ABZ4" s="192"/>
      <c r="ACA4" s="192"/>
      <c r="ACB4" s="192"/>
      <c r="ACC4" s="192"/>
      <c r="ACD4" s="192"/>
      <c r="ACE4" s="192"/>
      <c r="ACF4" s="192"/>
      <c r="ACG4" s="192"/>
      <c r="ACH4" s="192"/>
      <c r="ACI4" s="192"/>
      <c r="ACJ4" s="192"/>
      <c r="ACK4" s="192"/>
      <c r="ACL4" s="192"/>
      <c r="ACM4" s="192"/>
      <c r="ACN4" s="192"/>
      <c r="ACO4" s="192"/>
      <c r="ACP4" s="192"/>
      <c r="ACQ4" s="192"/>
      <c r="ACR4" s="192"/>
      <c r="ACS4" s="192"/>
      <c r="ACT4" s="192"/>
      <c r="ACU4" s="192"/>
      <c r="ACV4" s="192"/>
      <c r="ACW4" s="192"/>
      <c r="ACX4" s="192"/>
      <c r="ACY4" s="192"/>
      <c r="ACZ4" s="192"/>
      <c r="ADA4" s="192"/>
      <c r="ADB4" s="192"/>
      <c r="ADC4" s="192"/>
      <c r="ADD4" s="192"/>
      <c r="ADE4" s="192"/>
      <c r="ADF4" s="192"/>
      <c r="ADG4" s="192"/>
      <c r="ADH4" s="192"/>
      <c r="ADI4" s="192"/>
      <c r="ADJ4" s="192"/>
      <c r="ADK4" s="192"/>
      <c r="ADL4" s="192"/>
      <c r="ADM4" s="192"/>
      <c r="ADN4" s="192"/>
      <c r="ADO4" s="192"/>
      <c r="ADP4" s="192"/>
      <c r="ADQ4" s="192"/>
      <c r="ADR4" s="192"/>
      <c r="ADS4" s="192"/>
      <c r="ADT4" s="192"/>
      <c r="ADU4" s="192"/>
      <c r="ADV4" s="192"/>
      <c r="ADW4" s="192"/>
      <c r="ADX4" s="192"/>
      <c r="ADY4" s="192"/>
      <c r="ADZ4" s="192"/>
      <c r="AEA4" s="192"/>
      <c r="AEB4" s="192"/>
      <c r="AEC4" s="192"/>
      <c r="AED4" s="192"/>
      <c r="AEE4" s="192"/>
      <c r="AEF4" s="192"/>
      <c r="AEG4" s="192"/>
      <c r="AEH4" s="192"/>
      <c r="AEI4" s="192"/>
      <c r="AEJ4" s="192"/>
      <c r="AEK4" s="192"/>
      <c r="AEL4" s="192"/>
      <c r="AEM4" s="192"/>
      <c r="AEN4" s="192"/>
      <c r="AEO4" s="192"/>
      <c r="AEP4" s="192"/>
      <c r="AEQ4" s="192"/>
      <c r="AER4" s="192"/>
      <c r="AES4" s="192"/>
      <c r="AET4" s="192"/>
      <c r="AEU4" s="192"/>
      <c r="AEV4" s="192"/>
      <c r="AEW4" s="192"/>
      <c r="AEX4" s="192"/>
      <c r="AEY4" s="192"/>
      <c r="AEZ4" s="192"/>
      <c r="AFA4" s="192"/>
      <c r="AFB4" s="192"/>
      <c r="AFC4" s="192"/>
      <c r="AFD4" s="192"/>
      <c r="AFE4" s="192"/>
      <c r="AFF4" s="192"/>
      <c r="AFG4" s="192"/>
      <c r="AFH4" s="192"/>
      <c r="AFI4" s="192"/>
      <c r="AFJ4" s="192"/>
      <c r="AFK4" s="192"/>
      <c r="AFL4" s="192"/>
      <c r="AFM4" s="192"/>
      <c r="AFN4" s="192"/>
      <c r="AFO4" s="192"/>
      <c r="AFP4" s="192"/>
      <c r="AFQ4" s="192"/>
      <c r="AFR4" s="192"/>
      <c r="AFS4" s="192"/>
      <c r="AFT4" s="192"/>
      <c r="AFU4" s="192"/>
      <c r="AFV4" s="192"/>
      <c r="AFW4" s="192"/>
      <c r="AFX4" s="192"/>
      <c r="AFY4" s="192"/>
      <c r="AFZ4" s="192"/>
      <c r="AGA4" s="192"/>
      <c r="AGB4" s="192"/>
      <c r="AGC4" s="192"/>
      <c r="AGD4" s="192"/>
      <c r="AGE4" s="192"/>
    </row>
    <row r="5" spans="1:863" s="197" customFormat="1" ht="16.5" customHeight="1" thickBot="1" x14ac:dyDescent="0.25">
      <c r="A5" s="400" t="s">
        <v>99</v>
      </c>
      <c r="B5" s="369" t="s">
        <v>180</v>
      </c>
      <c r="C5" s="369" t="s">
        <v>181</v>
      </c>
      <c r="D5" s="373" t="s">
        <v>102</v>
      </c>
      <c r="E5" s="398" t="s">
        <v>287</v>
      </c>
      <c r="F5" s="399"/>
      <c r="G5" s="360" t="s">
        <v>234</v>
      </c>
      <c r="H5" s="360" t="s">
        <v>216</v>
      </c>
      <c r="I5" s="360" t="s">
        <v>233</v>
      </c>
      <c r="J5" s="360" t="s">
        <v>232</v>
      </c>
      <c r="K5" s="360" t="s">
        <v>229</v>
      </c>
      <c r="L5" s="362" t="s">
        <v>197</v>
      </c>
      <c r="M5" s="364" t="s">
        <v>113</v>
      </c>
      <c r="N5" s="366" t="s">
        <v>114</v>
      </c>
      <c r="O5" s="366" t="s">
        <v>115</v>
      </c>
      <c r="P5" s="360" t="s">
        <v>182</v>
      </c>
      <c r="Q5" s="396" t="s">
        <v>129</v>
      </c>
      <c r="R5" s="396" t="s">
        <v>124</v>
      </c>
      <c r="S5" s="375" t="s">
        <v>125</v>
      </c>
      <c r="T5" s="377" t="s">
        <v>103</v>
      </c>
      <c r="U5" s="199"/>
      <c r="V5" s="379" t="s">
        <v>128</v>
      </c>
      <c r="W5" s="379"/>
      <c r="X5" s="379"/>
      <c r="Y5" s="379"/>
      <c r="Z5" s="379"/>
      <c r="AA5" s="379"/>
      <c r="AB5" s="379"/>
      <c r="AC5" s="360" t="s">
        <v>188</v>
      </c>
      <c r="AD5" s="373" t="s">
        <v>189</v>
      </c>
      <c r="AE5" s="379" t="s">
        <v>3</v>
      </c>
      <c r="AF5" s="379"/>
      <c r="AG5" s="393"/>
      <c r="AH5" s="394" t="s">
        <v>104</v>
      </c>
      <c r="AI5" s="366" t="s">
        <v>105</v>
      </c>
      <c r="AJ5" s="366" t="s">
        <v>106</v>
      </c>
      <c r="AK5" s="373" t="s">
        <v>107</v>
      </c>
      <c r="AL5" s="366" t="s">
        <v>108</v>
      </c>
      <c r="AM5" s="375" t="s">
        <v>179</v>
      </c>
      <c r="AN5" s="362" t="s">
        <v>288</v>
      </c>
      <c r="AO5" s="364" t="s">
        <v>289</v>
      </c>
      <c r="AP5" s="391" t="s">
        <v>290</v>
      </c>
      <c r="AQ5" s="360" t="s">
        <v>291</v>
      </c>
      <c r="AR5" s="360" t="s">
        <v>292</v>
      </c>
      <c r="AS5" s="391" t="s">
        <v>293</v>
      </c>
      <c r="AT5" s="391" t="s">
        <v>375</v>
      </c>
      <c r="AU5" s="371" t="s">
        <v>376</v>
      </c>
      <c r="AV5" s="297"/>
      <c r="DI5" s="198"/>
      <c r="DJ5" s="198"/>
      <c r="DK5" s="198"/>
      <c r="DL5" s="198"/>
      <c r="DM5" s="198"/>
      <c r="DN5" s="198"/>
      <c r="DO5" s="198"/>
      <c r="DP5" s="198"/>
      <c r="DQ5" s="198"/>
      <c r="DR5" s="198"/>
      <c r="DS5" s="198"/>
      <c r="DT5" s="198"/>
      <c r="DU5" s="198"/>
      <c r="DV5" s="198"/>
      <c r="DW5" s="198"/>
      <c r="DX5" s="198"/>
      <c r="DY5" s="198"/>
      <c r="DZ5" s="198"/>
      <c r="EA5" s="198"/>
      <c r="EB5" s="198"/>
      <c r="EC5" s="198"/>
      <c r="ED5" s="198"/>
      <c r="EE5" s="198"/>
      <c r="EF5" s="198"/>
      <c r="EG5" s="198"/>
      <c r="EH5" s="198"/>
      <c r="EI5" s="198"/>
      <c r="EJ5" s="198"/>
      <c r="EK5" s="198"/>
      <c r="EL5" s="198"/>
      <c r="EM5" s="198"/>
      <c r="EN5" s="198"/>
      <c r="EO5" s="198"/>
      <c r="EP5" s="198"/>
      <c r="EQ5" s="198"/>
      <c r="ER5" s="198"/>
      <c r="ES5" s="198"/>
      <c r="ET5" s="198"/>
      <c r="EU5" s="198"/>
      <c r="EV5" s="198"/>
      <c r="EW5" s="198"/>
      <c r="EX5" s="198"/>
      <c r="EY5" s="198"/>
      <c r="EZ5" s="198"/>
      <c r="FA5" s="198"/>
      <c r="FB5" s="198"/>
      <c r="FC5" s="198"/>
      <c r="FD5" s="198"/>
      <c r="FE5" s="198"/>
      <c r="FF5" s="198"/>
      <c r="FG5" s="198"/>
      <c r="FH5" s="198"/>
      <c r="FI5" s="198"/>
      <c r="FJ5" s="198"/>
      <c r="FK5" s="198"/>
      <c r="FL5" s="198"/>
      <c r="FM5" s="198"/>
      <c r="FN5" s="198"/>
      <c r="FO5" s="198"/>
      <c r="FP5" s="198"/>
      <c r="FQ5" s="198"/>
      <c r="FR5" s="198"/>
      <c r="FS5" s="198"/>
      <c r="FT5" s="198"/>
      <c r="FU5" s="198"/>
      <c r="FV5" s="198"/>
      <c r="FW5" s="198"/>
      <c r="FX5" s="198"/>
      <c r="FY5" s="198"/>
      <c r="FZ5" s="198"/>
      <c r="GA5" s="198"/>
      <c r="GB5" s="198"/>
      <c r="GC5" s="198"/>
      <c r="GD5" s="198"/>
      <c r="GE5" s="198"/>
      <c r="GF5" s="198"/>
      <c r="GG5" s="198"/>
      <c r="GH5" s="198"/>
      <c r="GI5" s="198"/>
      <c r="GJ5" s="198"/>
      <c r="GK5" s="198"/>
      <c r="GL5" s="198"/>
      <c r="GM5" s="198"/>
      <c r="GN5" s="198"/>
      <c r="GO5" s="198"/>
      <c r="GP5" s="198"/>
      <c r="GQ5" s="198"/>
      <c r="GR5" s="198"/>
      <c r="GS5" s="198"/>
      <c r="GT5" s="198"/>
      <c r="GU5" s="198"/>
      <c r="GV5" s="198"/>
      <c r="GW5" s="198"/>
      <c r="GX5" s="198"/>
      <c r="GY5" s="198"/>
      <c r="GZ5" s="198"/>
      <c r="HA5" s="198"/>
      <c r="HB5" s="198"/>
      <c r="HC5" s="198"/>
      <c r="HD5" s="198"/>
      <c r="HE5" s="198"/>
      <c r="HF5" s="198"/>
      <c r="HG5" s="198"/>
      <c r="HH5" s="198"/>
      <c r="HI5" s="198"/>
      <c r="HJ5" s="198"/>
      <c r="HK5" s="198"/>
      <c r="HL5" s="198"/>
      <c r="HM5" s="198"/>
      <c r="HN5" s="198"/>
      <c r="HO5" s="198"/>
      <c r="HP5" s="198"/>
      <c r="HQ5" s="198"/>
      <c r="HR5" s="198"/>
      <c r="HS5" s="198"/>
      <c r="HT5" s="198"/>
      <c r="HU5" s="198"/>
      <c r="HV5" s="198"/>
      <c r="HW5" s="198"/>
      <c r="HX5" s="198"/>
      <c r="HY5" s="198"/>
      <c r="HZ5" s="198"/>
      <c r="IA5" s="198"/>
      <c r="IB5" s="198"/>
      <c r="IC5" s="198"/>
      <c r="ID5" s="198"/>
      <c r="IE5" s="198"/>
      <c r="IF5" s="198"/>
      <c r="IG5" s="198"/>
      <c r="IH5" s="198"/>
      <c r="II5" s="198"/>
      <c r="IJ5" s="198"/>
      <c r="IK5" s="198"/>
      <c r="IL5" s="198"/>
      <c r="IM5" s="198"/>
      <c r="IN5" s="198"/>
      <c r="IO5" s="198"/>
      <c r="IP5" s="198"/>
      <c r="IQ5" s="198"/>
      <c r="IR5" s="198"/>
      <c r="IS5" s="198"/>
      <c r="IT5" s="198"/>
      <c r="IU5" s="198"/>
      <c r="IV5" s="198"/>
      <c r="IW5" s="198"/>
      <c r="IX5" s="198"/>
      <c r="IY5" s="198"/>
      <c r="IZ5" s="198"/>
      <c r="JA5" s="198"/>
      <c r="JB5" s="198"/>
      <c r="JC5" s="198"/>
      <c r="JD5" s="198"/>
      <c r="JE5" s="198"/>
      <c r="JF5" s="198"/>
      <c r="JG5" s="198"/>
      <c r="JH5" s="198"/>
      <c r="JI5" s="198"/>
      <c r="JJ5" s="198"/>
      <c r="JK5" s="198"/>
      <c r="JL5" s="198"/>
      <c r="JM5" s="198"/>
      <c r="JN5" s="198"/>
      <c r="JO5" s="198"/>
      <c r="JP5" s="198"/>
      <c r="JQ5" s="198"/>
      <c r="JR5" s="198"/>
      <c r="JS5" s="198"/>
      <c r="JT5" s="198"/>
      <c r="JU5" s="198"/>
      <c r="JV5" s="198"/>
      <c r="JW5" s="198"/>
      <c r="JX5" s="198"/>
      <c r="JY5" s="198"/>
      <c r="JZ5" s="198"/>
      <c r="KA5" s="198"/>
      <c r="KB5" s="198"/>
      <c r="KC5" s="198"/>
      <c r="KD5" s="198"/>
      <c r="KE5" s="198"/>
      <c r="KF5" s="198"/>
      <c r="KG5" s="198"/>
      <c r="KH5" s="198"/>
      <c r="KI5" s="198"/>
      <c r="KJ5" s="198"/>
      <c r="KK5" s="198"/>
      <c r="KL5" s="198"/>
      <c r="KM5" s="198"/>
      <c r="KN5" s="198"/>
      <c r="KO5" s="198"/>
      <c r="KP5" s="198"/>
      <c r="KQ5" s="198"/>
      <c r="KR5" s="198"/>
      <c r="KS5" s="198"/>
      <c r="KT5" s="198"/>
      <c r="KU5" s="198"/>
      <c r="KV5" s="198"/>
      <c r="KW5" s="198"/>
      <c r="KX5" s="198"/>
      <c r="KY5" s="198"/>
      <c r="KZ5" s="198"/>
      <c r="LA5" s="198"/>
      <c r="LB5" s="198"/>
      <c r="LC5" s="198"/>
      <c r="LD5" s="198"/>
      <c r="LE5" s="198"/>
      <c r="LF5" s="198"/>
      <c r="LG5" s="198"/>
      <c r="LH5" s="198"/>
      <c r="LI5" s="198"/>
      <c r="LJ5" s="198"/>
      <c r="LK5" s="198"/>
      <c r="LL5" s="198"/>
      <c r="LM5" s="198"/>
      <c r="LN5" s="198"/>
      <c r="LO5" s="198"/>
      <c r="LP5" s="198"/>
      <c r="LQ5" s="198"/>
      <c r="LR5" s="198"/>
      <c r="LS5" s="198"/>
      <c r="LT5" s="198"/>
      <c r="LU5" s="198"/>
      <c r="LV5" s="198"/>
      <c r="LW5" s="198"/>
      <c r="LX5" s="198"/>
      <c r="LY5" s="198"/>
      <c r="LZ5" s="198"/>
      <c r="MA5" s="198"/>
      <c r="MB5" s="198"/>
      <c r="MC5" s="198"/>
      <c r="MD5" s="198"/>
      <c r="ME5" s="198"/>
      <c r="MF5" s="198"/>
      <c r="MG5" s="198"/>
      <c r="MH5" s="198"/>
      <c r="MI5" s="198"/>
      <c r="MJ5" s="198"/>
      <c r="MK5" s="198"/>
      <c r="ML5" s="198"/>
      <c r="MM5" s="198"/>
      <c r="MN5" s="198"/>
      <c r="MO5" s="198"/>
      <c r="MP5" s="198"/>
      <c r="MQ5" s="198"/>
      <c r="MR5" s="198"/>
      <c r="MS5" s="198"/>
      <c r="MT5" s="198"/>
      <c r="MU5" s="198"/>
      <c r="MV5" s="198"/>
      <c r="MW5" s="198"/>
      <c r="MX5" s="198"/>
      <c r="MY5" s="198"/>
      <c r="MZ5" s="198"/>
      <c r="NA5" s="198"/>
      <c r="NB5" s="198"/>
      <c r="NC5" s="198"/>
      <c r="ND5" s="198"/>
      <c r="NE5" s="198"/>
      <c r="NF5" s="198"/>
      <c r="NG5" s="198"/>
      <c r="NH5" s="198"/>
      <c r="NI5" s="198"/>
      <c r="NJ5" s="198"/>
      <c r="NK5" s="198"/>
      <c r="NL5" s="198"/>
      <c r="NM5" s="198"/>
      <c r="NN5" s="198"/>
      <c r="NO5" s="198"/>
      <c r="NP5" s="198"/>
      <c r="NQ5" s="198"/>
      <c r="NR5" s="198"/>
      <c r="NS5" s="198"/>
      <c r="NT5" s="198"/>
      <c r="NU5" s="198"/>
      <c r="NV5" s="198"/>
      <c r="NW5" s="198"/>
      <c r="NX5" s="198"/>
      <c r="NY5" s="198"/>
      <c r="NZ5" s="198"/>
      <c r="OA5" s="198"/>
      <c r="OB5" s="198"/>
      <c r="OC5" s="198"/>
      <c r="OD5" s="198"/>
      <c r="OE5" s="198"/>
      <c r="OF5" s="198"/>
      <c r="OG5" s="198"/>
      <c r="OH5" s="198"/>
      <c r="OI5" s="198"/>
      <c r="OJ5" s="198"/>
      <c r="OK5" s="198"/>
      <c r="OL5" s="198"/>
      <c r="OM5" s="198"/>
      <c r="ON5" s="198"/>
      <c r="OO5" s="198"/>
      <c r="OP5" s="198"/>
      <c r="OQ5" s="198"/>
      <c r="OR5" s="198"/>
      <c r="OS5" s="198"/>
      <c r="OT5" s="198"/>
      <c r="OU5" s="198"/>
      <c r="OV5" s="198"/>
      <c r="OW5" s="198"/>
      <c r="OX5" s="198"/>
      <c r="OY5" s="198"/>
      <c r="OZ5" s="198"/>
      <c r="PA5" s="198"/>
      <c r="PB5" s="198"/>
      <c r="PC5" s="198"/>
      <c r="PD5" s="198"/>
      <c r="PE5" s="198"/>
      <c r="PF5" s="198"/>
      <c r="PG5" s="198"/>
      <c r="PH5" s="198"/>
      <c r="PI5" s="198"/>
      <c r="PJ5" s="198"/>
      <c r="PK5" s="198"/>
      <c r="PL5" s="198"/>
      <c r="PM5" s="198"/>
      <c r="PN5" s="198"/>
      <c r="PO5" s="198"/>
      <c r="PP5" s="198"/>
      <c r="PQ5" s="198"/>
      <c r="PR5" s="198"/>
      <c r="PS5" s="198"/>
      <c r="PT5" s="198"/>
      <c r="PU5" s="198"/>
      <c r="PV5" s="198"/>
      <c r="PW5" s="198"/>
      <c r="PX5" s="198"/>
      <c r="PY5" s="198"/>
      <c r="PZ5" s="198"/>
      <c r="QA5" s="198"/>
      <c r="QB5" s="198"/>
      <c r="QC5" s="198"/>
      <c r="QD5" s="198"/>
      <c r="QE5" s="198"/>
      <c r="QF5" s="198"/>
      <c r="QG5" s="198"/>
      <c r="QH5" s="198"/>
      <c r="QI5" s="198"/>
      <c r="QJ5" s="198"/>
      <c r="QK5" s="198"/>
      <c r="QL5" s="198"/>
      <c r="QM5" s="198"/>
      <c r="QN5" s="198"/>
      <c r="QO5" s="198"/>
      <c r="QP5" s="198"/>
      <c r="QQ5" s="198"/>
      <c r="QR5" s="198"/>
      <c r="QS5" s="198"/>
      <c r="QT5" s="198"/>
      <c r="QU5" s="198"/>
      <c r="QV5" s="198"/>
      <c r="QW5" s="198"/>
      <c r="QX5" s="198"/>
      <c r="QY5" s="198"/>
      <c r="QZ5" s="198"/>
      <c r="RA5" s="198"/>
      <c r="RB5" s="198"/>
      <c r="RC5" s="198"/>
      <c r="RD5" s="198"/>
      <c r="RE5" s="198"/>
      <c r="RF5" s="198"/>
      <c r="RG5" s="198"/>
      <c r="RH5" s="198"/>
      <c r="RI5" s="198"/>
      <c r="RJ5" s="198"/>
      <c r="RK5" s="198"/>
      <c r="RL5" s="198"/>
      <c r="RM5" s="198"/>
      <c r="RN5" s="198"/>
      <c r="RO5" s="198"/>
      <c r="RP5" s="198"/>
      <c r="RQ5" s="198"/>
      <c r="RR5" s="198"/>
      <c r="RS5" s="198"/>
      <c r="RT5" s="198"/>
      <c r="RU5" s="198"/>
      <c r="RV5" s="198"/>
      <c r="RW5" s="198"/>
      <c r="RX5" s="198"/>
      <c r="RY5" s="198"/>
      <c r="RZ5" s="198"/>
      <c r="SA5" s="198"/>
      <c r="SB5" s="198"/>
      <c r="SC5" s="198"/>
      <c r="SD5" s="198"/>
      <c r="SE5" s="198"/>
      <c r="SF5" s="198"/>
      <c r="SG5" s="198"/>
      <c r="SH5" s="198"/>
      <c r="SI5" s="198"/>
      <c r="SJ5" s="198"/>
      <c r="SK5" s="198"/>
      <c r="SL5" s="198"/>
      <c r="SM5" s="198"/>
      <c r="SN5" s="198"/>
      <c r="SO5" s="198"/>
      <c r="SP5" s="198"/>
      <c r="SQ5" s="198"/>
      <c r="SR5" s="198"/>
      <c r="SS5" s="198"/>
      <c r="ST5" s="198"/>
      <c r="SU5" s="198"/>
      <c r="SV5" s="198"/>
      <c r="SW5" s="198"/>
      <c r="SX5" s="198"/>
      <c r="SY5" s="198"/>
      <c r="SZ5" s="198"/>
      <c r="TA5" s="198"/>
      <c r="TB5" s="198"/>
      <c r="TC5" s="198"/>
      <c r="TD5" s="198"/>
      <c r="TE5" s="198"/>
      <c r="TF5" s="198"/>
      <c r="TG5" s="198"/>
      <c r="TH5" s="198"/>
      <c r="TI5" s="198"/>
      <c r="TJ5" s="198"/>
      <c r="TK5" s="198"/>
      <c r="TL5" s="198"/>
      <c r="TM5" s="198"/>
      <c r="TN5" s="198"/>
      <c r="TO5" s="198"/>
      <c r="TP5" s="198"/>
      <c r="TQ5" s="198"/>
      <c r="TR5" s="198"/>
      <c r="TS5" s="198"/>
      <c r="TT5" s="198"/>
      <c r="TU5" s="198"/>
      <c r="TV5" s="198"/>
      <c r="TW5" s="198"/>
      <c r="TX5" s="198"/>
      <c r="TY5" s="198"/>
      <c r="TZ5" s="198"/>
      <c r="UA5" s="198"/>
      <c r="UB5" s="198"/>
      <c r="UC5" s="198"/>
      <c r="UD5" s="198"/>
      <c r="UE5" s="198"/>
      <c r="UF5" s="198"/>
      <c r="UG5" s="198"/>
      <c r="UH5" s="198"/>
      <c r="UI5" s="198"/>
      <c r="UJ5" s="198"/>
      <c r="UK5" s="198"/>
      <c r="UL5" s="198"/>
      <c r="UM5" s="198"/>
      <c r="UN5" s="198"/>
      <c r="UO5" s="198"/>
      <c r="UP5" s="198"/>
      <c r="UQ5" s="198"/>
      <c r="UR5" s="198"/>
      <c r="US5" s="198"/>
      <c r="UT5" s="198"/>
      <c r="UU5" s="198"/>
      <c r="UV5" s="198"/>
      <c r="UW5" s="198"/>
      <c r="UX5" s="198"/>
      <c r="UY5" s="198"/>
      <c r="UZ5" s="198"/>
      <c r="VA5" s="198"/>
      <c r="VB5" s="198"/>
      <c r="VC5" s="198"/>
      <c r="VD5" s="198"/>
      <c r="VE5" s="198"/>
      <c r="VF5" s="198"/>
      <c r="VG5" s="198"/>
      <c r="VH5" s="198"/>
      <c r="VI5" s="198"/>
      <c r="VJ5" s="198"/>
      <c r="VK5" s="198"/>
      <c r="VL5" s="198"/>
      <c r="VM5" s="198"/>
      <c r="VN5" s="198"/>
      <c r="VO5" s="198"/>
      <c r="VP5" s="198"/>
      <c r="VQ5" s="198"/>
      <c r="VR5" s="198"/>
      <c r="VS5" s="198"/>
      <c r="VT5" s="198"/>
      <c r="VU5" s="198"/>
      <c r="VV5" s="198"/>
      <c r="VW5" s="198"/>
      <c r="VX5" s="198"/>
      <c r="VY5" s="198"/>
      <c r="VZ5" s="198"/>
      <c r="WA5" s="198"/>
      <c r="WB5" s="198"/>
      <c r="WC5" s="198"/>
      <c r="WD5" s="198"/>
      <c r="WE5" s="198"/>
      <c r="WF5" s="198"/>
      <c r="WG5" s="198"/>
      <c r="WH5" s="198"/>
      <c r="WI5" s="198"/>
      <c r="WJ5" s="198"/>
      <c r="WK5" s="198"/>
      <c r="WL5" s="198"/>
      <c r="WM5" s="198"/>
      <c r="WN5" s="198"/>
      <c r="WO5" s="198"/>
      <c r="WP5" s="198"/>
      <c r="WQ5" s="198"/>
      <c r="WR5" s="198"/>
      <c r="WS5" s="198"/>
      <c r="WT5" s="198"/>
      <c r="WU5" s="198"/>
      <c r="WV5" s="198"/>
      <c r="WW5" s="198"/>
      <c r="WX5" s="198"/>
      <c r="WY5" s="198"/>
      <c r="WZ5" s="198"/>
      <c r="XA5" s="198"/>
      <c r="XB5" s="198"/>
      <c r="XC5" s="198"/>
      <c r="XD5" s="198"/>
      <c r="XE5" s="198"/>
      <c r="XF5" s="198"/>
      <c r="XG5" s="198"/>
      <c r="XH5" s="198"/>
      <c r="XI5" s="198"/>
      <c r="XJ5" s="198"/>
      <c r="XK5" s="198"/>
      <c r="XL5" s="198"/>
      <c r="XM5" s="198"/>
      <c r="XN5" s="198"/>
      <c r="XO5" s="198"/>
      <c r="XP5" s="198"/>
      <c r="XQ5" s="198"/>
      <c r="XR5" s="198"/>
      <c r="XS5" s="198"/>
      <c r="XT5" s="198"/>
      <c r="XU5" s="198"/>
      <c r="XV5" s="198"/>
      <c r="XW5" s="198"/>
      <c r="XX5" s="198"/>
      <c r="XY5" s="198"/>
      <c r="XZ5" s="198"/>
      <c r="YA5" s="198"/>
      <c r="YB5" s="198"/>
      <c r="YC5" s="198"/>
      <c r="YD5" s="198"/>
      <c r="YE5" s="198"/>
      <c r="YF5" s="198"/>
      <c r="YG5" s="198"/>
      <c r="YH5" s="198"/>
      <c r="YI5" s="198"/>
      <c r="YJ5" s="198"/>
      <c r="YK5" s="198"/>
      <c r="YL5" s="198"/>
      <c r="YM5" s="198"/>
      <c r="YN5" s="198"/>
      <c r="YO5" s="198"/>
      <c r="YP5" s="198"/>
      <c r="YQ5" s="198"/>
      <c r="YR5" s="198"/>
      <c r="YS5" s="198"/>
      <c r="YT5" s="198"/>
      <c r="YU5" s="198"/>
      <c r="YV5" s="198"/>
      <c r="YW5" s="198"/>
      <c r="YX5" s="198"/>
      <c r="YY5" s="198"/>
      <c r="YZ5" s="198"/>
      <c r="ZA5" s="198"/>
      <c r="ZB5" s="198"/>
      <c r="ZC5" s="198"/>
      <c r="ZD5" s="198"/>
      <c r="ZE5" s="198"/>
      <c r="ZF5" s="198"/>
      <c r="ZG5" s="198"/>
      <c r="ZH5" s="198"/>
      <c r="ZI5" s="198"/>
      <c r="ZJ5" s="198"/>
      <c r="ZK5" s="198"/>
      <c r="ZL5" s="198"/>
      <c r="ZM5" s="198"/>
      <c r="ZN5" s="198"/>
      <c r="ZO5" s="198"/>
      <c r="ZP5" s="198"/>
      <c r="ZQ5" s="198"/>
      <c r="ZR5" s="198"/>
      <c r="ZS5" s="198"/>
      <c r="ZT5" s="198"/>
      <c r="ZU5" s="198"/>
      <c r="ZV5" s="198"/>
      <c r="ZW5" s="198"/>
      <c r="ZX5" s="198"/>
      <c r="ZY5" s="198"/>
      <c r="ZZ5" s="198"/>
      <c r="AAA5" s="198"/>
      <c r="AAB5" s="198"/>
      <c r="AAC5" s="198"/>
      <c r="AAD5" s="198"/>
      <c r="AAE5" s="198"/>
      <c r="AAF5" s="198"/>
      <c r="AAG5" s="198"/>
      <c r="AAH5" s="198"/>
      <c r="AAI5" s="198"/>
      <c r="AAJ5" s="198"/>
      <c r="AAK5" s="198"/>
      <c r="AAL5" s="198"/>
      <c r="AAM5" s="198"/>
      <c r="AAN5" s="198"/>
      <c r="AAO5" s="198"/>
      <c r="AAP5" s="198"/>
      <c r="AAQ5" s="198"/>
      <c r="AAR5" s="198"/>
      <c r="AAS5" s="198"/>
      <c r="AAT5" s="198"/>
      <c r="AAU5" s="198"/>
      <c r="AAV5" s="198"/>
      <c r="AAW5" s="198"/>
      <c r="AAX5" s="198"/>
      <c r="AAY5" s="198"/>
      <c r="AAZ5" s="198"/>
      <c r="ABA5" s="198"/>
      <c r="ABB5" s="198"/>
      <c r="ABC5" s="198"/>
      <c r="ABD5" s="198"/>
      <c r="ABE5" s="198"/>
      <c r="ABF5" s="198"/>
      <c r="ABG5" s="198"/>
      <c r="ABH5" s="198"/>
      <c r="ABI5" s="198"/>
      <c r="ABJ5" s="198"/>
      <c r="ABK5" s="198"/>
      <c r="ABL5" s="198"/>
      <c r="ABM5" s="198"/>
      <c r="ABN5" s="198"/>
      <c r="ABO5" s="198"/>
      <c r="ABP5" s="198"/>
      <c r="ABQ5" s="198"/>
      <c r="ABR5" s="198"/>
      <c r="ABS5" s="198"/>
      <c r="ABT5" s="198"/>
      <c r="ABU5" s="198"/>
      <c r="ABV5" s="198"/>
      <c r="ABW5" s="198"/>
      <c r="ABX5" s="198"/>
      <c r="ABY5" s="198"/>
      <c r="ABZ5" s="198"/>
      <c r="ACA5" s="198"/>
      <c r="ACB5" s="198"/>
      <c r="ACC5" s="198"/>
      <c r="ACD5" s="198"/>
      <c r="ACE5" s="198"/>
      <c r="ACF5" s="198"/>
      <c r="ACG5" s="198"/>
      <c r="ACH5" s="198"/>
      <c r="ACI5" s="198"/>
      <c r="ACJ5" s="198"/>
      <c r="ACK5" s="198"/>
      <c r="ACL5" s="198"/>
      <c r="ACM5" s="198"/>
      <c r="ACN5" s="198"/>
      <c r="ACO5" s="198"/>
      <c r="ACP5" s="198"/>
      <c r="ACQ5" s="198"/>
      <c r="ACR5" s="198"/>
      <c r="ACS5" s="198"/>
      <c r="ACT5" s="198"/>
      <c r="ACU5" s="198"/>
      <c r="ACV5" s="198"/>
      <c r="ACW5" s="198"/>
      <c r="ACX5" s="198"/>
      <c r="ACY5" s="198"/>
      <c r="ACZ5" s="198"/>
      <c r="ADA5" s="198"/>
      <c r="ADB5" s="198"/>
      <c r="ADC5" s="198"/>
      <c r="ADD5" s="198"/>
      <c r="ADE5" s="198"/>
      <c r="ADF5" s="198"/>
      <c r="ADG5" s="198"/>
      <c r="ADH5" s="198"/>
      <c r="ADI5" s="198"/>
      <c r="ADJ5" s="198"/>
      <c r="ADK5" s="198"/>
      <c r="ADL5" s="198"/>
      <c r="ADM5" s="198"/>
      <c r="ADN5" s="198"/>
      <c r="ADO5" s="198"/>
      <c r="ADP5" s="198"/>
      <c r="ADQ5" s="198"/>
      <c r="ADR5" s="198"/>
      <c r="ADS5" s="198"/>
      <c r="ADT5" s="198"/>
      <c r="ADU5" s="198"/>
      <c r="ADV5" s="198"/>
      <c r="ADW5" s="198"/>
      <c r="ADX5" s="198"/>
      <c r="ADY5" s="198"/>
      <c r="ADZ5" s="198"/>
      <c r="AEA5" s="198"/>
      <c r="AEB5" s="198"/>
      <c r="AEC5" s="198"/>
      <c r="AED5" s="198"/>
      <c r="AEE5" s="198"/>
      <c r="AEF5" s="198"/>
      <c r="AEG5" s="198"/>
      <c r="AEH5" s="198"/>
      <c r="AEI5" s="198"/>
      <c r="AEJ5" s="198"/>
      <c r="AEK5" s="198"/>
      <c r="AEL5" s="198"/>
      <c r="AEM5" s="198"/>
      <c r="AEN5" s="198"/>
      <c r="AEO5" s="198"/>
      <c r="AEP5" s="198"/>
      <c r="AEQ5" s="198"/>
      <c r="AER5" s="198"/>
      <c r="AES5" s="198"/>
      <c r="AET5" s="198"/>
      <c r="AEU5" s="198"/>
      <c r="AEV5" s="198"/>
      <c r="AEW5" s="198"/>
      <c r="AEX5" s="198"/>
      <c r="AEY5" s="198"/>
      <c r="AEZ5" s="198"/>
      <c r="AFA5" s="198"/>
      <c r="AFB5" s="198"/>
      <c r="AFC5" s="198"/>
      <c r="AFD5" s="198"/>
      <c r="AFE5" s="198"/>
      <c r="AFF5" s="198"/>
      <c r="AFG5" s="198"/>
      <c r="AFH5" s="198"/>
      <c r="AFI5" s="198"/>
      <c r="AFJ5" s="198"/>
      <c r="AFK5" s="198"/>
      <c r="AFL5" s="198"/>
      <c r="AFM5" s="198"/>
      <c r="AFN5" s="198"/>
      <c r="AFO5" s="198"/>
      <c r="AFP5" s="198"/>
      <c r="AFQ5" s="198"/>
      <c r="AFR5" s="198"/>
      <c r="AFS5" s="198"/>
      <c r="AFT5" s="198"/>
      <c r="AFU5" s="198"/>
      <c r="AFV5" s="198"/>
      <c r="AFW5" s="198"/>
      <c r="AFX5" s="198"/>
      <c r="AFY5" s="198"/>
      <c r="AFZ5" s="198"/>
      <c r="AGA5" s="198"/>
      <c r="AGB5" s="198"/>
      <c r="AGC5" s="198"/>
      <c r="AGD5" s="198"/>
      <c r="AGE5" s="198"/>
    </row>
    <row r="6" spans="1:863" s="197" customFormat="1" ht="81" customHeight="1" thickBot="1" x14ac:dyDescent="0.25">
      <c r="A6" s="401"/>
      <c r="B6" s="370"/>
      <c r="C6" s="370"/>
      <c r="D6" s="374"/>
      <c r="E6" s="249" t="s">
        <v>294</v>
      </c>
      <c r="F6" s="250" t="s">
        <v>296</v>
      </c>
      <c r="G6" s="361"/>
      <c r="H6" s="361"/>
      <c r="I6" s="361"/>
      <c r="J6" s="361"/>
      <c r="K6" s="361"/>
      <c r="L6" s="363"/>
      <c r="M6" s="365"/>
      <c r="N6" s="367"/>
      <c r="O6" s="367"/>
      <c r="P6" s="361"/>
      <c r="Q6" s="397"/>
      <c r="R6" s="397"/>
      <c r="S6" s="376"/>
      <c r="T6" s="378"/>
      <c r="U6" s="252" t="s">
        <v>213</v>
      </c>
      <c r="V6" s="194" t="s">
        <v>142</v>
      </c>
      <c r="W6" s="194" t="s">
        <v>136</v>
      </c>
      <c r="X6" s="194" t="s">
        <v>141</v>
      </c>
      <c r="Y6" s="194" t="s">
        <v>139</v>
      </c>
      <c r="Z6" s="194" t="s">
        <v>140</v>
      </c>
      <c r="AA6" s="194" t="s">
        <v>137</v>
      </c>
      <c r="AB6" s="194" t="s">
        <v>138</v>
      </c>
      <c r="AC6" s="361"/>
      <c r="AD6" s="374"/>
      <c r="AE6" s="195" t="s">
        <v>190</v>
      </c>
      <c r="AF6" s="195" t="s">
        <v>191</v>
      </c>
      <c r="AG6" s="196" t="s">
        <v>192</v>
      </c>
      <c r="AH6" s="395"/>
      <c r="AI6" s="367"/>
      <c r="AJ6" s="367"/>
      <c r="AK6" s="374"/>
      <c r="AL6" s="367"/>
      <c r="AM6" s="376"/>
      <c r="AN6" s="363"/>
      <c r="AO6" s="365"/>
      <c r="AP6" s="392"/>
      <c r="AQ6" s="361"/>
      <c r="AR6" s="361"/>
      <c r="AS6" s="392"/>
      <c r="AT6" s="392"/>
      <c r="AU6" s="372"/>
      <c r="AV6" s="298"/>
      <c r="AW6" s="229"/>
      <c r="DI6" s="198"/>
      <c r="DJ6" s="198"/>
      <c r="DK6" s="198"/>
      <c r="DL6" s="198"/>
      <c r="DM6" s="198"/>
      <c r="DN6" s="198"/>
      <c r="DO6" s="198"/>
      <c r="DP6" s="198"/>
      <c r="DQ6" s="198"/>
      <c r="DR6" s="198"/>
      <c r="DS6" s="198"/>
      <c r="DT6" s="198"/>
      <c r="DU6" s="198"/>
      <c r="DV6" s="198"/>
      <c r="DW6" s="198"/>
      <c r="DX6" s="198"/>
      <c r="DY6" s="198"/>
      <c r="DZ6" s="198"/>
      <c r="EA6" s="198"/>
      <c r="EB6" s="198"/>
      <c r="EC6" s="198"/>
      <c r="ED6" s="198"/>
      <c r="EE6" s="198"/>
      <c r="EF6" s="198"/>
      <c r="EG6" s="198"/>
      <c r="EH6" s="198"/>
      <c r="EI6" s="198"/>
      <c r="EJ6" s="198"/>
      <c r="EK6" s="198"/>
      <c r="EL6" s="198"/>
      <c r="EM6" s="198"/>
      <c r="EN6" s="198"/>
      <c r="EO6" s="198"/>
      <c r="EP6" s="198"/>
      <c r="EQ6" s="198"/>
      <c r="ER6" s="198"/>
      <c r="ES6" s="198"/>
      <c r="ET6" s="198"/>
      <c r="EU6" s="198"/>
      <c r="EV6" s="198"/>
      <c r="EW6" s="198"/>
      <c r="EX6" s="198"/>
      <c r="EY6" s="198"/>
      <c r="EZ6" s="198"/>
      <c r="FA6" s="198"/>
      <c r="FB6" s="198"/>
      <c r="FC6" s="198"/>
      <c r="FD6" s="198"/>
      <c r="FE6" s="198"/>
      <c r="FF6" s="198"/>
      <c r="FG6" s="198"/>
      <c r="FH6" s="198"/>
      <c r="FI6" s="198"/>
      <c r="FJ6" s="198"/>
      <c r="FK6" s="198"/>
      <c r="FL6" s="198"/>
      <c r="FM6" s="198"/>
      <c r="FN6" s="198"/>
      <c r="FO6" s="198"/>
      <c r="FP6" s="198"/>
      <c r="FQ6" s="198"/>
      <c r="FR6" s="198"/>
      <c r="FS6" s="198"/>
      <c r="FT6" s="198"/>
      <c r="FU6" s="198"/>
      <c r="FV6" s="198"/>
      <c r="FW6" s="198"/>
      <c r="FX6" s="198"/>
      <c r="FY6" s="198"/>
      <c r="FZ6" s="198"/>
      <c r="GA6" s="198"/>
      <c r="GB6" s="198"/>
      <c r="GC6" s="198"/>
      <c r="GD6" s="198"/>
      <c r="GE6" s="198"/>
      <c r="GF6" s="198"/>
      <c r="GG6" s="198"/>
      <c r="GH6" s="198"/>
      <c r="GI6" s="198"/>
      <c r="GJ6" s="198"/>
      <c r="GK6" s="198"/>
      <c r="GL6" s="198"/>
      <c r="GM6" s="198"/>
      <c r="GN6" s="198"/>
      <c r="GO6" s="198"/>
      <c r="GP6" s="198"/>
      <c r="GQ6" s="198"/>
      <c r="GR6" s="198"/>
      <c r="GS6" s="198"/>
      <c r="GT6" s="198"/>
      <c r="GU6" s="198"/>
      <c r="GV6" s="198"/>
      <c r="GW6" s="198"/>
      <c r="GX6" s="198"/>
      <c r="GY6" s="198"/>
      <c r="GZ6" s="198"/>
      <c r="HA6" s="198"/>
      <c r="HB6" s="198"/>
      <c r="HC6" s="198"/>
      <c r="HD6" s="198"/>
      <c r="HE6" s="198"/>
      <c r="HF6" s="198"/>
      <c r="HG6" s="198"/>
      <c r="HH6" s="198"/>
      <c r="HI6" s="198"/>
      <c r="HJ6" s="198"/>
      <c r="HK6" s="198"/>
      <c r="HL6" s="198"/>
      <c r="HM6" s="198"/>
      <c r="HN6" s="198"/>
      <c r="HO6" s="198"/>
      <c r="HP6" s="198"/>
      <c r="HQ6" s="198"/>
      <c r="HR6" s="198"/>
      <c r="HS6" s="198"/>
      <c r="HT6" s="198"/>
      <c r="HU6" s="198"/>
      <c r="HV6" s="198"/>
      <c r="HW6" s="198"/>
      <c r="HX6" s="198"/>
      <c r="HY6" s="198"/>
      <c r="HZ6" s="198"/>
      <c r="IA6" s="198"/>
      <c r="IB6" s="198"/>
      <c r="IC6" s="198"/>
      <c r="ID6" s="198"/>
      <c r="IE6" s="198"/>
      <c r="IF6" s="198"/>
      <c r="IG6" s="198"/>
      <c r="IH6" s="198"/>
      <c r="II6" s="198"/>
      <c r="IJ6" s="198"/>
      <c r="IK6" s="198"/>
      <c r="IL6" s="198"/>
      <c r="IM6" s="198"/>
      <c r="IN6" s="198"/>
      <c r="IO6" s="198"/>
      <c r="IP6" s="198"/>
      <c r="IQ6" s="198"/>
      <c r="IR6" s="198"/>
      <c r="IS6" s="198"/>
      <c r="IT6" s="198"/>
      <c r="IU6" s="198"/>
      <c r="IV6" s="198"/>
      <c r="IW6" s="198"/>
      <c r="IX6" s="198"/>
      <c r="IY6" s="198"/>
      <c r="IZ6" s="198"/>
      <c r="JA6" s="198"/>
      <c r="JB6" s="198"/>
      <c r="JC6" s="198"/>
      <c r="JD6" s="198"/>
      <c r="JE6" s="198"/>
      <c r="JF6" s="198"/>
      <c r="JG6" s="198"/>
      <c r="JH6" s="198"/>
      <c r="JI6" s="198"/>
      <c r="JJ6" s="198"/>
      <c r="JK6" s="198"/>
      <c r="JL6" s="198"/>
      <c r="JM6" s="198"/>
      <c r="JN6" s="198"/>
      <c r="JO6" s="198"/>
      <c r="JP6" s="198"/>
      <c r="JQ6" s="198"/>
      <c r="JR6" s="198"/>
      <c r="JS6" s="198"/>
      <c r="JT6" s="198"/>
      <c r="JU6" s="198"/>
      <c r="JV6" s="198"/>
      <c r="JW6" s="198"/>
      <c r="JX6" s="198"/>
      <c r="JY6" s="198"/>
      <c r="JZ6" s="198"/>
      <c r="KA6" s="198"/>
      <c r="KB6" s="198"/>
      <c r="KC6" s="198"/>
      <c r="KD6" s="198"/>
      <c r="KE6" s="198"/>
      <c r="KF6" s="198"/>
      <c r="KG6" s="198"/>
      <c r="KH6" s="198"/>
      <c r="KI6" s="198"/>
      <c r="KJ6" s="198"/>
      <c r="KK6" s="198"/>
      <c r="KL6" s="198"/>
      <c r="KM6" s="198"/>
      <c r="KN6" s="198"/>
      <c r="KO6" s="198"/>
      <c r="KP6" s="198"/>
      <c r="KQ6" s="198"/>
      <c r="KR6" s="198"/>
      <c r="KS6" s="198"/>
      <c r="KT6" s="198"/>
      <c r="KU6" s="198"/>
      <c r="KV6" s="198"/>
      <c r="KW6" s="198"/>
      <c r="KX6" s="198"/>
      <c r="KY6" s="198"/>
      <c r="KZ6" s="198"/>
      <c r="LA6" s="198"/>
      <c r="LB6" s="198"/>
      <c r="LC6" s="198"/>
      <c r="LD6" s="198"/>
      <c r="LE6" s="198"/>
      <c r="LF6" s="198"/>
      <c r="LG6" s="198"/>
      <c r="LH6" s="198"/>
      <c r="LI6" s="198"/>
      <c r="LJ6" s="198"/>
      <c r="LK6" s="198"/>
      <c r="LL6" s="198"/>
      <c r="LM6" s="198"/>
      <c r="LN6" s="198"/>
      <c r="LO6" s="198"/>
      <c r="LP6" s="198"/>
      <c r="LQ6" s="198"/>
      <c r="LR6" s="198"/>
      <c r="LS6" s="198"/>
      <c r="LT6" s="198"/>
      <c r="LU6" s="198"/>
      <c r="LV6" s="198"/>
      <c r="LW6" s="198"/>
      <c r="LX6" s="198"/>
      <c r="LY6" s="198"/>
      <c r="LZ6" s="198"/>
      <c r="MA6" s="198"/>
      <c r="MB6" s="198"/>
      <c r="MC6" s="198"/>
      <c r="MD6" s="198"/>
      <c r="ME6" s="198"/>
      <c r="MF6" s="198"/>
      <c r="MG6" s="198"/>
      <c r="MH6" s="198"/>
      <c r="MI6" s="198"/>
      <c r="MJ6" s="198"/>
      <c r="MK6" s="198"/>
      <c r="ML6" s="198"/>
      <c r="MM6" s="198"/>
      <c r="MN6" s="198"/>
      <c r="MO6" s="198"/>
      <c r="MP6" s="198"/>
      <c r="MQ6" s="198"/>
      <c r="MR6" s="198"/>
      <c r="MS6" s="198"/>
      <c r="MT6" s="198"/>
      <c r="MU6" s="198"/>
      <c r="MV6" s="198"/>
      <c r="MW6" s="198"/>
      <c r="MX6" s="198"/>
      <c r="MY6" s="198"/>
      <c r="MZ6" s="198"/>
      <c r="NA6" s="198"/>
      <c r="NB6" s="198"/>
      <c r="NC6" s="198"/>
      <c r="ND6" s="198"/>
      <c r="NE6" s="198"/>
      <c r="NF6" s="198"/>
      <c r="NG6" s="198"/>
      <c r="NH6" s="198"/>
      <c r="NI6" s="198"/>
      <c r="NJ6" s="198"/>
      <c r="NK6" s="198"/>
      <c r="NL6" s="198"/>
      <c r="NM6" s="198"/>
      <c r="NN6" s="198"/>
      <c r="NO6" s="198"/>
      <c r="NP6" s="198"/>
      <c r="NQ6" s="198"/>
      <c r="NR6" s="198"/>
      <c r="NS6" s="198"/>
      <c r="NT6" s="198"/>
      <c r="NU6" s="198"/>
      <c r="NV6" s="198"/>
      <c r="NW6" s="198"/>
      <c r="NX6" s="198"/>
      <c r="NY6" s="198"/>
      <c r="NZ6" s="198"/>
      <c r="OA6" s="198"/>
      <c r="OB6" s="198"/>
      <c r="OC6" s="198"/>
      <c r="OD6" s="198"/>
      <c r="OE6" s="198"/>
      <c r="OF6" s="198"/>
      <c r="OG6" s="198"/>
      <c r="OH6" s="198"/>
      <c r="OI6" s="198"/>
      <c r="OJ6" s="198"/>
      <c r="OK6" s="198"/>
      <c r="OL6" s="198"/>
      <c r="OM6" s="198"/>
      <c r="ON6" s="198"/>
      <c r="OO6" s="198"/>
      <c r="OP6" s="198"/>
      <c r="OQ6" s="198"/>
      <c r="OR6" s="198"/>
      <c r="OS6" s="198"/>
      <c r="OT6" s="198"/>
      <c r="OU6" s="198"/>
      <c r="OV6" s="198"/>
      <c r="OW6" s="198"/>
      <c r="OX6" s="198"/>
      <c r="OY6" s="198"/>
      <c r="OZ6" s="198"/>
      <c r="PA6" s="198"/>
      <c r="PB6" s="198"/>
      <c r="PC6" s="198"/>
      <c r="PD6" s="198"/>
      <c r="PE6" s="198"/>
      <c r="PF6" s="198"/>
      <c r="PG6" s="198"/>
      <c r="PH6" s="198"/>
      <c r="PI6" s="198"/>
      <c r="PJ6" s="198"/>
      <c r="PK6" s="198"/>
      <c r="PL6" s="198"/>
      <c r="PM6" s="198"/>
      <c r="PN6" s="198"/>
      <c r="PO6" s="198"/>
      <c r="PP6" s="198"/>
      <c r="PQ6" s="198"/>
      <c r="PR6" s="198"/>
      <c r="PS6" s="198"/>
      <c r="PT6" s="198"/>
      <c r="PU6" s="198"/>
      <c r="PV6" s="198"/>
      <c r="PW6" s="198"/>
      <c r="PX6" s="198"/>
      <c r="PY6" s="198"/>
      <c r="PZ6" s="198"/>
      <c r="QA6" s="198"/>
      <c r="QB6" s="198"/>
      <c r="QC6" s="198"/>
      <c r="QD6" s="198"/>
      <c r="QE6" s="198"/>
      <c r="QF6" s="198"/>
      <c r="QG6" s="198"/>
      <c r="QH6" s="198"/>
      <c r="QI6" s="198"/>
      <c r="QJ6" s="198"/>
      <c r="QK6" s="198"/>
      <c r="QL6" s="198"/>
      <c r="QM6" s="198"/>
      <c r="QN6" s="198"/>
      <c r="QO6" s="198"/>
      <c r="QP6" s="198"/>
      <c r="QQ6" s="198"/>
      <c r="QR6" s="198"/>
      <c r="QS6" s="198"/>
      <c r="QT6" s="198"/>
      <c r="QU6" s="198"/>
      <c r="QV6" s="198"/>
      <c r="QW6" s="198"/>
      <c r="QX6" s="198"/>
      <c r="QY6" s="198"/>
      <c r="QZ6" s="198"/>
      <c r="RA6" s="198"/>
      <c r="RB6" s="198"/>
      <c r="RC6" s="198"/>
      <c r="RD6" s="198"/>
      <c r="RE6" s="198"/>
      <c r="RF6" s="198"/>
      <c r="RG6" s="198"/>
      <c r="RH6" s="198"/>
      <c r="RI6" s="198"/>
      <c r="RJ6" s="198"/>
      <c r="RK6" s="198"/>
      <c r="RL6" s="198"/>
      <c r="RM6" s="198"/>
      <c r="RN6" s="198"/>
      <c r="RO6" s="198"/>
      <c r="RP6" s="198"/>
      <c r="RQ6" s="198"/>
      <c r="RR6" s="198"/>
      <c r="RS6" s="198"/>
      <c r="RT6" s="198"/>
      <c r="RU6" s="198"/>
      <c r="RV6" s="198"/>
      <c r="RW6" s="198"/>
      <c r="RX6" s="198"/>
      <c r="RY6" s="198"/>
      <c r="RZ6" s="198"/>
      <c r="SA6" s="198"/>
      <c r="SB6" s="198"/>
      <c r="SC6" s="198"/>
      <c r="SD6" s="198"/>
      <c r="SE6" s="198"/>
      <c r="SF6" s="198"/>
      <c r="SG6" s="198"/>
      <c r="SH6" s="198"/>
      <c r="SI6" s="198"/>
      <c r="SJ6" s="198"/>
      <c r="SK6" s="198"/>
      <c r="SL6" s="198"/>
      <c r="SM6" s="198"/>
      <c r="SN6" s="198"/>
      <c r="SO6" s="198"/>
      <c r="SP6" s="198"/>
      <c r="SQ6" s="198"/>
      <c r="SR6" s="198"/>
      <c r="SS6" s="198"/>
      <c r="ST6" s="198"/>
      <c r="SU6" s="198"/>
      <c r="SV6" s="198"/>
      <c r="SW6" s="198"/>
      <c r="SX6" s="198"/>
      <c r="SY6" s="198"/>
      <c r="SZ6" s="198"/>
      <c r="TA6" s="198"/>
      <c r="TB6" s="198"/>
      <c r="TC6" s="198"/>
      <c r="TD6" s="198"/>
      <c r="TE6" s="198"/>
      <c r="TF6" s="198"/>
      <c r="TG6" s="198"/>
      <c r="TH6" s="198"/>
      <c r="TI6" s="198"/>
      <c r="TJ6" s="198"/>
      <c r="TK6" s="198"/>
      <c r="TL6" s="198"/>
      <c r="TM6" s="198"/>
      <c r="TN6" s="198"/>
      <c r="TO6" s="198"/>
      <c r="TP6" s="198"/>
      <c r="TQ6" s="198"/>
      <c r="TR6" s="198"/>
      <c r="TS6" s="198"/>
      <c r="TT6" s="198"/>
      <c r="TU6" s="198"/>
      <c r="TV6" s="198"/>
      <c r="TW6" s="198"/>
      <c r="TX6" s="198"/>
      <c r="TY6" s="198"/>
      <c r="TZ6" s="198"/>
      <c r="UA6" s="198"/>
      <c r="UB6" s="198"/>
      <c r="UC6" s="198"/>
      <c r="UD6" s="198"/>
      <c r="UE6" s="198"/>
      <c r="UF6" s="198"/>
      <c r="UG6" s="198"/>
      <c r="UH6" s="198"/>
      <c r="UI6" s="198"/>
      <c r="UJ6" s="198"/>
      <c r="UK6" s="198"/>
      <c r="UL6" s="198"/>
      <c r="UM6" s="198"/>
      <c r="UN6" s="198"/>
      <c r="UO6" s="198"/>
      <c r="UP6" s="198"/>
      <c r="UQ6" s="198"/>
      <c r="UR6" s="198"/>
      <c r="US6" s="198"/>
      <c r="UT6" s="198"/>
      <c r="UU6" s="198"/>
      <c r="UV6" s="198"/>
      <c r="UW6" s="198"/>
      <c r="UX6" s="198"/>
      <c r="UY6" s="198"/>
      <c r="UZ6" s="198"/>
      <c r="VA6" s="198"/>
      <c r="VB6" s="198"/>
      <c r="VC6" s="198"/>
      <c r="VD6" s="198"/>
      <c r="VE6" s="198"/>
      <c r="VF6" s="198"/>
      <c r="VG6" s="198"/>
      <c r="VH6" s="198"/>
      <c r="VI6" s="198"/>
      <c r="VJ6" s="198"/>
      <c r="VK6" s="198"/>
      <c r="VL6" s="198"/>
      <c r="VM6" s="198"/>
      <c r="VN6" s="198"/>
      <c r="VO6" s="198"/>
      <c r="VP6" s="198"/>
      <c r="VQ6" s="198"/>
      <c r="VR6" s="198"/>
      <c r="VS6" s="198"/>
      <c r="VT6" s="198"/>
      <c r="VU6" s="198"/>
      <c r="VV6" s="198"/>
      <c r="VW6" s="198"/>
      <c r="VX6" s="198"/>
      <c r="VY6" s="198"/>
      <c r="VZ6" s="198"/>
      <c r="WA6" s="198"/>
      <c r="WB6" s="198"/>
      <c r="WC6" s="198"/>
      <c r="WD6" s="198"/>
      <c r="WE6" s="198"/>
      <c r="WF6" s="198"/>
      <c r="WG6" s="198"/>
      <c r="WH6" s="198"/>
      <c r="WI6" s="198"/>
      <c r="WJ6" s="198"/>
      <c r="WK6" s="198"/>
      <c r="WL6" s="198"/>
      <c r="WM6" s="198"/>
      <c r="WN6" s="198"/>
      <c r="WO6" s="198"/>
      <c r="WP6" s="198"/>
      <c r="WQ6" s="198"/>
      <c r="WR6" s="198"/>
      <c r="WS6" s="198"/>
      <c r="WT6" s="198"/>
      <c r="WU6" s="198"/>
      <c r="WV6" s="198"/>
      <c r="WW6" s="198"/>
      <c r="WX6" s="198"/>
      <c r="WY6" s="198"/>
      <c r="WZ6" s="198"/>
      <c r="XA6" s="198"/>
      <c r="XB6" s="198"/>
      <c r="XC6" s="198"/>
      <c r="XD6" s="198"/>
      <c r="XE6" s="198"/>
      <c r="XF6" s="198"/>
      <c r="XG6" s="198"/>
      <c r="XH6" s="198"/>
      <c r="XI6" s="198"/>
      <c r="XJ6" s="198"/>
      <c r="XK6" s="198"/>
      <c r="XL6" s="198"/>
      <c r="XM6" s="198"/>
      <c r="XN6" s="198"/>
      <c r="XO6" s="198"/>
      <c r="XP6" s="198"/>
      <c r="XQ6" s="198"/>
      <c r="XR6" s="198"/>
      <c r="XS6" s="198"/>
      <c r="XT6" s="198"/>
      <c r="XU6" s="198"/>
      <c r="XV6" s="198"/>
      <c r="XW6" s="198"/>
      <c r="XX6" s="198"/>
      <c r="XY6" s="198"/>
      <c r="XZ6" s="198"/>
      <c r="YA6" s="198"/>
      <c r="YB6" s="198"/>
      <c r="YC6" s="198"/>
      <c r="YD6" s="198"/>
      <c r="YE6" s="198"/>
      <c r="YF6" s="198"/>
      <c r="YG6" s="198"/>
      <c r="YH6" s="198"/>
      <c r="YI6" s="198"/>
      <c r="YJ6" s="198"/>
      <c r="YK6" s="198"/>
      <c r="YL6" s="198"/>
      <c r="YM6" s="198"/>
      <c r="YN6" s="198"/>
      <c r="YO6" s="198"/>
      <c r="YP6" s="198"/>
      <c r="YQ6" s="198"/>
      <c r="YR6" s="198"/>
      <c r="YS6" s="198"/>
      <c r="YT6" s="198"/>
      <c r="YU6" s="198"/>
      <c r="YV6" s="198"/>
      <c r="YW6" s="198"/>
      <c r="YX6" s="198"/>
      <c r="YY6" s="198"/>
      <c r="YZ6" s="198"/>
      <c r="ZA6" s="198"/>
      <c r="ZB6" s="198"/>
      <c r="ZC6" s="198"/>
      <c r="ZD6" s="198"/>
      <c r="ZE6" s="198"/>
      <c r="ZF6" s="198"/>
      <c r="ZG6" s="198"/>
      <c r="ZH6" s="198"/>
      <c r="ZI6" s="198"/>
      <c r="ZJ6" s="198"/>
      <c r="ZK6" s="198"/>
      <c r="ZL6" s="198"/>
      <c r="ZM6" s="198"/>
      <c r="ZN6" s="198"/>
      <c r="ZO6" s="198"/>
      <c r="ZP6" s="198"/>
      <c r="ZQ6" s="198"/>
      <c r="ZR6" s="198"/>
      <c r="ZS6" s="198"/>
      <c r="ZT6" s="198"/>
      <c r="ZU6" s="198"/>
      <c r="ZV6" s="198"/>
      <c r="ZW6" s="198"/>
      <c r="ZX6" s="198"/>
      <c r="ZY6" s="198"/>
      <c r="ZZ6" s="198"/>
      <c r="AAA6" s="198"/>
      <c r="AAB6" s="198"/>
      <c r="AAC6" s="198"/>
      <c r="AAD6" s="198"/>
      <c r="AAE6" s="198"/>
      <c r="AAF6" s="198"/>
      <c r="AAG6" s="198"/>
      <c r="AAH6" s="198"/>
      <c r="AAI6" s="198"/>
      <c r="AAJ6" s="198"/>
      <c r="AAK6" s="198"/>
      <c r="AAL6" s="198"/>
      <c r="AAM6" s="198"/>
      <c r="AAN6" s="198"/>
      <c r="AAO6" s="198"/>
      <c r="AAP6" s="198"/>
      <c r="AAQ6" s="198"/>
      <c r="AAR6" s="198"/>
      <c r="AAS6" s="198"/>
      <c r="AAT6" s="198"/>
      <c r="AAU6" s="198"/>
      <c r="AAV6" s="198"/>
      <c r="AAW6" s="198"/>
      <c r="AAX6" s="198"/>
      <c r="AAY6" s="198"/>
      <c r="AAZ6" s="198"/>
      <c r="ABA6" s="198"/>
      <c r="ABB6" s="198"/>
      <c r="ABC6" s="198"/>
      <c r="ABD6" s="198"/>
      <c r="ABE6" s="198"/>
      <c r="ABF6" s="198"/>
      <c r="ABG6" s="198"/>
      <c r="ABH6" s="198"/>
      <c r="ABI6" s="198"/>
      <c r="ABJ6" s="198"/>
      <c r="ABK6" s="198"/>
      <c r="ABL6" s="198"/>
      <c r="ABM6" s="198"/>
      <c r="ABN6" s="198"/>
      <c r="ABO6" s="198"/>
      <c r="ABP6" s="198"/>
      <c r="ABQ6" s="198"/>
      <c r="ABR6" s="198"/>
      <c r="ABS6" s="198"/>
      <c r="ABT6" s="198"/>
      <c r="ABU6" s="198"/>
      <c r="ABV6" s="198"/>
      <c r="ABW6" s="198"/>
      <c r="ABX6" s="198"/>
      <c r="ABY6" s="198"/>
      <c r="ABZ6" s="198"/>
      <c r="ACA6" s="198"/>
      <c r="ACB6" s="198"/>
      <c r="ACC6" s="198"/>
      <c r="ACD6" s="198"/>
      <c r="ACE6" s="198"/>
      <c r="ACF6" s="198"/>
      <c r="ACG6" s="198"/>
      <c r="ACH6" s="198"/>
      <c r="ACI6" s="198"/>
      <c r="ACJ6" s="198"/>
      <c r="ACK6" s="198"/>
      <c r="ACL6" s="198"/>
      <c r="ACM6" s="198"/>
      <c r="ACN6" s="198"/>
      <c r="ACO6" s="198"/>
      <c r="ACP6" s="198"/>
      <c r="ACQ6" s="198"/>
      <c r="ACR6" s="198"/>
      <c r="ACS6" s="198"/>
      <c r="ACT6" s="198"/>
      <c r="ACU6" s="198"/>
      <c r="ACV6" s="198"/>
      <c r="ACW6" s="198"/>
      <c r="ACX6" s="198"/>
      <c r="ACY6" s="198"/>
      <c r="ACZ6" s="198"/>
      <c r="ADA6" s="198"/>
      <c r="ADB6" s="198"/>
      <c r="ADC6" s="198"/>
      <c r="ADD6" s="198"/>
      <c r="ADE6" s="198"/>
      <c r="ADF6" s="198"/>
      <c r="ADG6" s="198"/>
      <c r="ADH6" s="198"/>
      <c r="ADI6" s="198"/>
      <c r="ADJ6" s="198"/>
      <c r="ADK6" s="198"/>
      <c r="ADL6" s="198"/>
      <c r="ADM6" s="198"/>
      <c r="ADN6" s="198"/>
      <c r="ADO6" s="198"/>
      <c r="ADP6" s="198"/>
      <c r="ADQ6" s="198"/>
      <c r="ADR6" s="198"/>
      <c r="ADS6" s="198"/>
      <c r="ADT6" s="198"/>
      <c r="ADU6" s="198"/>
      <c r="ADV6" s="198"/>
      <c r="ADW6" s="198"/>
      <c r="ADX6" s="198"/>
      <c r="ADY6" s="198"/>
      <c r="ADZ6" s="198"/>
      <c r="AEA6" s="198"/>
      <c r="AEB6" s="198"/>
      <c r="AEC6" s="198"/>
      <c r="AED6" s="198"/>
      <c r="AEE6" s="198"/>
      <c r="AEF6" s="198"/>
      <c r="AEG6" s="198"/>
      <c r="AEH6" s="198"/>
      <c r="AEI6" s="198"/>
      <c r="AEJ6" s="198"/>
      <c r="AEK6" s="198"/>
      <c r="AEL6" s="198"/>
      <c r="AEM6" s="198"/>
      <c r="AEN6" s="198"/>
      <c r="AEO6" s="198"/>
      <c r="AEP6" s="198"/>
      <c r="AEQ6" s="198"/>
      <c r="AER6" s="198"/>
      <c r="AES6" s="198"/>
      <c r="AET6" s="198"/>
      <c r="AEU6" s="198"/>
      <c r="AEV6" s="198"/>
      <c r="AEW6" s="198"/>
      <c r="AEX6" s="198"/>
      <c r="AEY6" s="198"/>
      <c r="AEZ6" s="198"/>
      <c r="AFA6" s="198"/>
      <c r="AFB6" s="198"/>
      <c r="AFC6" s="198"/>
      <c r="AFD6" s="198"/>
      <c r="AFE6" s="198"/>
      <c r="AFF6" s="198"/>
      <c r="AFG6" s="198"/>
      <c r="AFH6" s="198"/>
      <c r="AFI6" s="198"/>
      <c r="AFJ6" s="198"/>
      <c r="AFK6" s="198"/>
      <c r="AFL6" s="198"/>
      <c r="AFM6" s="198"/>
      <c r="AFN6" s="198"/>
      <c r="AFO6" s="198"/>
      <c r="AFP6" s="198"/>
      <c r="AFQ6" s="198"/>
      <c r="AFR6" s="198"/>
      <c r="AFS6" s="198"/>
      <c r="AFT6" s="198"/>
      <c r="AFU6" s="198"/>
      <c r="AFV6" s="198"/>
      <c r="AFW6" s="198"/>
      <c r="AFX6" s="198"/>
      <c r="AFY6" s="198"/>
      <c r="AFZ6" s="198"/>
      <c r="AGA6" s="198"/>
      <c r="AGB6" s="198"/>
      <c r="AGC6" s="198"/>
      <c r="AGD6" s="198"/>
      <c r="AGE6" s="198"/>
    </row>
    <row r="7" spans="1:863" ht="225.75" customHeight="1" thickBot="1" x14ac:dyDescent="0.3">
      <c r="A7" s="309">
        <v>1</v>
      </c>
      <c r="B7" s="305" t="s">
        <v>254</v>
      </c>
      <c r="C7" s="311" t="s">
        <v>269</v>
      </c>
      <c r="D7" s="313" t="s">
        <v>301</v>
      </c>
      <c r="E7" s="380" t="s">
        <v>313</v>
      </c>
      <c r="F7" s="382" t="s">
        <v>302</v>
      </c>
      <c r="G7" s="305" t="s">
        <v>33</v>
      </c>
      <c r="H7" s="383" t="s">
        <v>314</v>
      </c>
      <c r="I7" s="282" t="s">
        <v>315</v>
      </c>
      <c r="J7" s="315" t="s">
        <v>303</v>
      </c>
      <c r="K7" s="305" t="s">
        <v>12</v>
      </c>
      <c r="L7" s="322" t="s">
        <v>131</v>
      </c>
      <c r="M7" s="358">
        <v>80000</v>
      </c>
      <c r="N7" s="301" t="str">
        <f>IFERROR(VLOOKUP(O7,datos!$AC$2:$AE$7,3,0),"")</f>
        <v>Muy Alta</v>
      </c>
      <c r="O7" s="303">
        <f>+IF(OR(M7="",M7=0),"",IF(M7&lt;=datos!$AD$3,datos!$AC$3,IF(AND(M7&gt;datos!$AD$3,M7&lt;=datos!$AD$4),datos!$AC$4,IF(AND(M7&gt;datos!$AD$4,M7&lt;=datos!$AD$5),datos!$AC$5,IF(AND(M7&gt;datos!$AD$5,M7&lt;=datos!$AD$6),datos!$AC$6,IF(M7&gt;datos!$AD$7,datos!$AC$7,0))))))</f>
        <v>1</v>
      </c>
      <c r="P7" s="305" t="s">
        <v>122</v>
      </c>
      <c r="Q7" s="307" t="str">
        <f>IFERROR(VLOOKUP(P7,datos!$AB$10:$AC$21,2,0),"")</f>
        <v>Moderado</v>
      </c>
      <c r="R7" s="303">
        <f>IFERROR(IF(OR(P7=datos!$AB$10,P7=datos!$AB$16),"",VLOOKUP(P7,datos!$AB$10:$AD$21,3,0)),"")</f>
        <v>0.6</v>
      </c>
      <c r="S7" s="320" t="str">
        <f ca="1">IFERROR(INDIRECT("datos!"&amp;HLOOKUP(Q7,calculo_imp,2,FALSE)&amp;VLOOKUP(N7,calculo_prob,2,FALSE)),"")</f>
        <v>Alto</v>
      </c>
      <c r="T7" s="99">
        <v>1</v>
      </c>
      <c r="U7" s="243" t="s">
        <v>316</v>
      </c>
      <c r="V7" s="176" t="s">
        <v>309</v>
      </c>
      <c r="W7" s="247" t="s">
        <v>305</v>
      </c>
      <c r="X7" s="176" t="s">
        <v>306</v>
      </c>
      <c r="Y7" s="176" t="s">
        <v>307</v>
      </c>
      <c r="Z7" s="257" t="s">
        <v>308</v>
      </c>
      <c r="AA7" s="176" t="s">
        <v>304</v>
      </c>
      <c r="AB7" s="176" t="s">
        <v>310</v>
      </c>
      <c r="AC7" s="101" t="s">
        <v>331</v>
      </c>
      <c r="AD7" s="244" t="str">
        <f>IF(AE7="","",VLOOKUP(AE7,datos!$AT$6:$AU$9,2,0))</f>
        <v>Probabilidad</v>
      </c>
      <c r="AE7" s="243" t="s">
        <v>50</v>
      </c>
      <c r="AF7" s="243" t="s">
        <v>53</v>
      </c>
      <c r="AG7" s="95">
        <f>IF(AND(AE7="",AF7=""),"",IF(AE7="",0,VLOOKUP(AE7,datos!$AP$3:$AR$7,3,0))+IF(AF7="",0,VLOOKUP(AF7,datos!$AP$3:$AR$7,3,0)))</f>
        <v>0.3</v>
      </c>
      <c r="AH7" s="106" t="str">
        <f>IF(OR(AI7="",AI7=0),"",IF(AI7&lt;=datos!$AC$3,datos!$AE$3,IF(AI7&lt;=datos!$AC$4,datos!$AE$4,IF(AI7&lt;=datos!$AC$5,datos!$AE$5,IF(AI7&lt;=datos!$AC$6,datos!$AE$6,IF(AI7&lt;=datos!$AC$7,datos!$AE$7,""))))))</f>
        <v>Alta</v>
      </c>
      <c r="AI7" s="107">
        <f>IF(AD7="","",IF(T7=1,IF(AD7="Probabilidad",O7-(O7*AG7),O7),IF(AD7="Probabilidad",AI6-(AI6*AG7),AI6)))</f>
        <v>0.7</v>
      </c>
      <c r="AJ7" s="246" t="str">
        <f>+IF(AK7&lt;=datos!$AD$11,datos!$AC$11,IF(AK7&lt;=datos!$AD$12,datos!$AC$12,IF(AK7&lt;=datos!$AD$13,datos!$AC$13,IF(AK7&lt;=datos!$AD$14,datos!$AC$14,IF(AK7&lt;=datos!$AD$15,datos!$AC$15,"")))))</f>
        <v>Moderado</v>
      </c>
      <c r="AK7" s="107">
        <f>IF(AD7="","",IF(T7=1,IF(AD7="Impacto",R7-(R7*AG7),R7),IF(AD7="Impacto",AK6-(AK6*AG7),AK6)))</f>
        <v>0.6</v>
      </c>
      <c r="AL7" s="246" t="str">
        <f t="shared" ref="AL7:AL13" ca="1" si="0">IFERROR(INDIRECT("datos!"&amp;HLOOKUP(AJ7,calculo_imp,2,FALSE)&amp;VLOOKUP(AH7,calculo_prob,2,FALSE)),"")</f>
        <v>Alto</v>
      </c>
      <c r="AM7" s="238" t="s">
        <v>60</v>
      </c>
      <c r="AN7" s="245" t="s">
        <v>311</v>
      </c>
      <c r="AO7" s="245" t="s">
        <v>312</v>
      </c>
      <c r="AP7" s="248" t="s">
        <v>377</v>
      </c>
      <c r="AQ7" s="88" t="s">
        <v>356</v>
      </c>
      <c r="AR7" s="88" t="s">
        <v>380</v>
      </c>
      <c r="AS7" s="88" t="s">
        <v>317</v>
      </c>
      <c r="AT7" s="305" t="s">
        <v>383</v>
      </c>
      <c r="AU7" s="305" t="s">
        <v>384</v>
      </c>
      <c r="AV7" s="299">
        <v>0</v>
      </c>
    </row>
    <row r="8" spans="1:863" ht="172.5" customHeight="1" thickBot="1" x14ac:dyDescent="0.3">
      <c r="A8" s="310"/>
      <c r="B8" s="306"/>
      <c r="C8" s="312"/>
      <c r="D8" s="314"/>
      <c r="E8" s="381"/>
      <c r="F8" s="281"/>
      <c r="G8" s="306"/>
      <c r="H8" s="384"/>
      <c r="I8" s="283"/>
      <c r="J8" s="316"/>
      <c r="K8" s="306"/>
      <c r="L8" s="357"/>
      <c r="M8" s="359"/>
      <c r="N8" s="302"/>
      <c r="O8" s="304"/>
      <c r="P8" s="306"/>
      <c r="Q8" s="308"/>
      <c r="R8" s="304" t="e">
        <f>IF(OR(#REF!=datos!$AB$10,#REF!=datos!$AB$16),"",VLOOKUP(#REF!,datos!$AA$10:$AC$21,3,0))</f>
        <v>#REF!</v>
      </c>
      <c r="S8" s="368"/>
      <c r="T8" s="102">
        <v>2</v>
      </c>
      <c r="U8" s="241" t="s">
        <v>320</v>
      </c>
      <c r="V8" s="176" t="s">
        <v>318</v>
      </c>
      <c r="W8" s="247" t="s">
        <v>319</v>
      </c>
      <c r="X8" s="176" t="s">
        <v>321</v>
      </c>
      <c r="Y8" s="177" t="s">
        <v>322</v>
      </c>
      <c r="Z8" s="177" t="s">
        <v>323</v>
      </c>
      <c r="AA8" s="177" t="s">
        <v>324</v>
      </c>
      <c r="AB8" s="176" t="s">
        <v>310</v>
      </c>
      <c r="AC8" s="101" t="s">
        <v>331</v>
      </c>
      <c r="AD8" s="253" t="str">
        <f>IF(AE8="","",VLOOKUP(AE8,datos!$AT$6:$AU$9,2,0))</f>
        <v>Probabilidad</v>
      </c>
      <c r="AE8" s="242" t="s">
        <v>50</v>
      </c>
      <c r="AF8" s="242" t="s">
        <v>53</v>
      </c>
      <c r="AG8" s="96">
        <f>IF(AND(AE8="",AF8=""),"",IF(AE8="",0,VLOOKUP(AE8,datos!$AP$3:$AR$7,3,0))+IF(AF8="",0,VLOOKUP(AF8,datos!$AP$3:$AR$7,3,0)))</f>
        <v>0.3</v>
      </c>
      <c r="AH8" s="106" t="str">
        <f>IF(OR(AI8="",AI8=0),"",IF(AI8&lt;=datos!$AC$3,datos!$AE$3,IF(AI8&lt;=datos!$AC$4,datos!$AE$4,IF(AI8&lt;=datos!$AC$5,datos!$AE$5,IF(AI8&lt;=datos!$AC$6,datos!$AE$6,IF(AI8&lt;=datos!$AC$7,datos!$AE$7,""))))))</f>
        <v>Media</v>
      </c>
      <c r="AI8" s="107">
        <f>IF(AD8="","",IF(T8=1,IF(AD8="Probabilidad",O8-(O8*AG8),O8),IF(AD8="Probabilidad",AI7-(AI7*AG8),AI7)))</f>
        <v>0.49</v>
      </c>
      <c r="AJ8" s="246" t="str">
        <f>+IF(AK8&lt;=datos!$AD$11,datos!$AC$11,IF(AK8&lt;=datos!$AD$12,datos!$AC$12,IF(AK8&lt;=datos!$AD$13,datos!$AC$13,IF(AK8&lt;=datos!$AD$14,datos!$AC$14,IF(AK8&lt;=datos!$AD$15,datos!$AC$15,"")))))</f>
        <v>Moderado</v>
      </c>
      <c r="AK8" s="107">
        <f>IF(AD8="","",IF(T8=1,IF(AD8="Impacto",R8-(R8*AG8),R8),IF(AD8="Impacto",AK7-(AK7*AG8),AK7)))</f>
        <v>0.6</v>
      </c>
      <c r="AL8" s="246" t="str">
        <f t="shared" ref="AL8" ca="1" si="1">IFERROR(INDIRECT("datos!"&amp;HLOOKUP(AJ8,calculo_imp,2,FALSE)&amp;VLOOKUP(AH8,calculo_prob,2,FALSE)),"")</f>
        <v>Moderado</v>
      </c>
      <c r="AM8" s="239" t="s">
        <v>60</v>
      </c>
      <c r="AN8" s="240" t="s">
        <v>368</v>
      </c>
      <c r="AO8" s="240" t="s">
        <v>325</v>
      </c>
      <c r="AP8" s="251" t="s">
        <v>378</v>
      </c>
      <c r="AQ8" s="84" t="s">
        <v>356</v>
      </c>
      <c r="AR8" s="84" t="s">
        <v>381</v>
      </c>
      <c r="AS8" s="84" t="s">
        <v>317</v>
      </c>
      <c r="AT8" s="306"/>
      <c r="AU8" s="306"/>
      <c r="AV8" s="300"/>
    </row>
    <row r="9" spans="1:863" ht="215.25" customHeight="1" x14ac:dyDescent="0.25">
      <c r="A9" s="351">
        <v>2</v>
      </c>
      <c r="B9" s="346" t="s">
        <v>254</v>
      </c>
      <c r="C9" s="352" t="s">
        <v>269</v>
      </c>
      <c r="D9" s="353" t="s">
        <v>301</v>
      </c>
      <c r="E9" s="205" t="s">
        <v>326</v>
      </c>
      <c r="F9" s="280" t="s">
        <v>302</v>
      </c>
      <c r="G9" s="346" t="s">
        <v>34</v>
      </c>
      <c r="H9" s="318" t="s">
        <v>328</v>
      </c>
      <c r="I9" s="282" t="s">
        <v>329</v>
      </c>
      <c r="J9" s="354" t="s">
        <v>330</v>
      </c>
      <c r="K9" s="346" t="s">
        <v>12</v>
      </c>
      <c r="L9" s="355" t="s">
        <v>131</v>
      </c>
      <c r="M9" s="356">
        <v>80000</v>
      </c>
      <c r="N9" s="350" t="str">
        <f>IFERROR(VLOOKUP(O9,datos!$AC$2:$AE$7,3,0),"")</f>
        <v>Muy Alta</v>
      </c>
      <c r="O9" s="347">
        <f>+IF(OR(M9="",M9=0),"",IF(M9&lt;=datos!$AD$3,datos!$AC$3,IF(AND(M9&gt;datos!$AD$3,M9&lt;=datos!$AD$4),datos!$AC$4,IF(AND(M9&gt;datos!$AD$4,M9&lt;=datos!$AD$5),datos!$AC$5,IF(AND(M9&gt;datos!$AD$5,M9&lt;=datos!$AD$6),datos!$AC$6,IF(M9&gt;datos!$AD$7,datos!$AC$7,0))))))</f>
        <v>1</v>
      </c>
      <c r="P9" s="346" t="s">
        <v>122</v>
      </c>
      <c r="Q9" s="348" t="str">
        <f>IFERROR(VLOOKUP(P9,datos!$AB$10:$AC$21,2,0),"")</f>
        <v>Moderado</v>
      </c>
      <c r="R9" s="347">
        <f>IFERROR(IF(OR(P9=datos!$AB$10,P9=datos!$AB$16),"",VLOOKUP(P9,datos!$AB$10:$AD$21,3,0)),"")</f>
        <v>0.6</v>
      </c>
      <c r="S9" s="349" t="str">
        <f ca="1">IFERROR(INDIRECT("datos!"&amp;HLOOKUP(Q9,calculo_imp,2,FALSE)&amp;VLOOKUP(N9,calculo_prob,2,FALSE)),"")</f>
        <v>Alto</v>
      </c>
      <c r="T9" s="104">
        <v>1</v>
      </c>
      <c r="U9" s="243" t="s">
        <v>316</v>
      </c>
      <c r="V9" s="176" t="s">
        <v>309</v>
      </c>
      <c r="W9" s="247" t="s">
        <v>305</v>
      </c>
      <c r="X9" s="176" t="s">
        <v>306</v>
      </c>
      <c r="Y9" s="176" t="s">
        <v>307</v>
      </c>
      <c r="Z9" s="257" t="s">
        <v>308</v>
      </c>
      <c r="AA9" s="176" t="s">
        <v>304</v>
      </c>
      <c r="AB9" s="176" t="s">
        <v>310</v>
      </c>
      <c r="AC9" s="105" t="s">
        <v>331</v>
      </c>
      <c r="AD9" s="146" t="str">
        <f>IF(AE9="","",VLOOKUP(AE9,datos!$AT$6:$AU$9,2,0))</f>
        <v>Probabilidad</v>
      </c>
      <c r="AE9" s="142" t="s">
        <v>49</v>
      </c>
      <c r="AF9" s="142" t="s">
        <v>53</v>
      </c>
      <c r="AG9" s="98">
        <f>IF(AND(AE9="",AF9=""),"",IF(AE9="",0,VLOOKUP(AE9,datos!$AP$3:$AR$7,3,0))+IF(AF9="",0,VLOOKUP(AF9,datos!$AP$3:$AR$7,3,0)))</f>
        <v>0.4</v>
      </c>
      <c r="AH9" s="113" t="str">
        <f>IF(OR(AI9="",AI9=0),"",IF(AI9&lt;=datos!$AC$3,datos!$AE$3,IF(AI9&lt;=datos!$AC$4,datos!$AE$4,IF(AI9&lt;=datos!$AC$5,datos!$AE$5,IF(AI9&lt;=datos!$AC$6,datos!$AE$6,IF(AI9&lt;=datos!$AC$7,datos!$AE$7,""))))))</f>
        <v>Media</v>
      </c>
      <c r="AI9" s="107">
        <f>IF(AD9="","",IF(T9=1,IF(AD9="Probabilidad",O9-(O9*AG9),O9),IF(AD9="Probabilidad",#REF!-(#REF!*AG9),#REF!)))</f>
        <v>0.6</v>
      </c>
      <c r="AJ9" s="166" t="str">
        <f>+IF(AK9&lt;=datos!$AD$11,datos!$AC$11,IF(AK9&lt;=datos!$AD$12,datos!$AC$12,IF(AK9&lt;=datos!$AD$13,datos!$AC$13,IF(AK9&lt;=datos!$AD$14,datos!$AC$14,IF(AK9&lt;=datos!$AD$15,datos!$AC$15,"")))))</f>
        <v>Moderado</v>
      </c>
      <c r="AK9" s="107">
        <f>IF(AD9="","",IF(T9=1,IF(AD9="Impacto",R9-(R9*AG9),R9),IF(AD9="Impacto",#REF!-(#REF!*AG9),#REF!)))</f>
        <v>0.6</v>
      </c>
      <c r="AL9" s="166" t="str">
        <f t="shared" ca="1" si="0"/>
        <v>Moderado</v>
      </c>
      <c r="AM9" s="238" t="s">
        <v>60</v>
      </c>
      <c r="AN9" s="245" t="s">
        <v>311</v>
      </c>
      <c r="AO9" s="245" t="s">
        <v>312</v>
      </c>
      <c r="AP9" s="248" t="s">
        <v>379</v>
      </c>
      <c r="AQ9" s="88" t="s">
        <v>356</v>
      </c>
      <c r="AR9" s="88">
        <v>44621</v>
      </c>
      <c r="AS9" s="88" t="s">
        <v>317</v>
      </c>
      <c r="AT9" s="282" t="s">
        <v>383</v>
      </c>
      <c r="AU9" s="278" t="s">
        <v>384</v>
      </c>
      <c r="AV9" s="299">
        <v>0</v>
      </c>
    </row>
    <row r="10" spans="1:863" ht="192" customHeight="1" thickBot="1" x14ac:dyDescent="0.3">
      <c r="A10" s="324"/>
      <c r="B10" s="325"/>
      <c r="C10" s="326"/>
      <c r="D10" s="327"/>
      <c r="E10" s="203" t="s">
        <v>327</v>
      </c>
      <c r="F10" s="317"/>
      <c r="G10" s="325"/>
      <c r="H10" s="319"/>
      <c r="I10" s="346"/>
      <c r="J10" s="328"/>
      <c r="K10" s="325"/>
      <c r="L10" s="323"/>
      <c r="M10" s="332"/>
      <c r="N10" s="333"/>
      <c r="O10" s="329"/>
      <c r="P10" s="325"/>
      <c r="Q10" s="330"/>
      <c r="R10" s="329" t="e">
        <f>IF(OR(#REF!=datos!$AB$10,#REF!=datos!$AB$16),"",VLOOKUP(#REF!,datos!$AA$10:$AC$21,3,0))</f>
        <v>#REF!</v>
      </c>
      <c r="S10" s="321"/>
      <c r="T10" s="100">
        <v>2</v>
      </c>
      <c r="U10" s="241" t="s">
        <v>338</v>
      </c>
      <c r="V10" s="176" t="s">
        <v>318</v>
      </c>
      <c r="W10" s="247" t="s">
        <v>319</v>
      </c>
      <c r="X10" s="176" t="s">
        <v>321</v>
      </c>
      <c r="Y10" s="177" t="s">
        <v>322</v>
      </c>
      <c r="Z10" s="177" t="s">
        <v>323</v>
      </c>
      <c r="AA10" s="177" t="s">
        <v>324</v>
      </c>
      <c r="AB10" s="176" t="s">
        <v>310</v>
      </c>
      <c r="AC10" s="101" t="s">
        <v>331</v>
      </c>
      <c r="AD10" s="152" t="str">
        <f>IF(AE10="","",VLOOKUP(AE10,datos!$AT$6:$AU$9,2,0))</f>
        <v>Probabilidad</v>
      </c>
      <c r="AE10" s="143" t="s">
        <v>49</v>
      </c>
      <c r="AF10" s="143" t="s">
        <v>53</v>
      </c>
      <c r="AG10" s="96">
        <f>IF(AND(AE10="",AF10=""),"",IF(AE10="",0,VLOOKUP(AE10,datos!$AP$3:$AR$7,3,0))+IF(AF10="",0,VLOOKUP(AF10,datos!$AP$3:$AR$7,3,0)))</f>
        <v>0.4</v>
      </c>
      <c r="AH10" s="114" t="str">
        <f>IF(OR(AI10="",AI10=0),"",IF(AI10&lt;=datos!$AC$3,datos!$AE$3,IF(AI10&lt;=datos!$AC$4,datos!$AE$4,IF(AI10&lt;=datos!$AC$5,datos!$AE$5,IF(AI10&lt;=datos!$AC$6,datos!$AE$6,IF(AI10&lt;=datos!$AC$7,datos!$AE$7,""))))))</f>
        <v>Baja</v>
      </c>
      <c r="AI10" s="109">
        <f t="shared" ref="AI10:AI12" si="2">IF(AD10="","",IF(T10=1,IF(AD10="Probabilidad",O10-(O10*AG10),O10),IF(AD10="Probabilidad",AI9-(AI9*AG10),AI9)))</f>
        <v>0.36</v>
      </c>
      <c r="AJ10" s="167" t="str">
        <f>+IF(AK10&lt;=datos!$AD$11,datos!$AC$11,IF(AK10&lt;=datos!$AD$12,datos!$AC$12,IF(AK10&lt;=datos!$AD$13,datos!$AC$13,IF(AK10&lt;=datos!$AD$14,datos!$AC$14,IF(AK10&lt;=datos!$AD$15,datos!$AC$15,"")))))</f>
        <v>Moderado</v>
      </c>
      <c r="AK10" s="109">
        <f t="shared" ref="AK10:AK12" si="3">IF(AD10="","",IF(T10=1,IF(AD10="Impacto",R10-(R10*AG10),R10),IF(AD10="Impacto",AK9-(AK9*AG10),AK9)))</f>
        <v>0.6</v>
      </c>
      <c r="AL10" s="167" t="str">
        <f t="shared" ca="1" si="0"/>
        <v>Moderado</v>
      </c>
      <c r="AM10" s="239" t="s">
        <v>60</v>
      </c>
      <c r="AN10" s="240" t="s">
        <v>368</v>
      </c>
      <c r="AO10" s="240" t="s">
        <v>325</v>
      </c>
      <c r="AP10" s="251" t="s">
        <v>378</v>
      </c>
      <c r="AQ10" s="84" t="s">
        <v>356</v>
      </c>
      <c r="AR10" s="84">
        <v>44621</v>
      </c>
      <c r="AS10" s="84" t="s">
        <v>317</v>
      </c>
      <c r="AT10" s="283"/>
      <c r="AU10" s="279"/>
      <c r="AV10" s="300"/>
    </row>
    <row r="11" spans="1:863" ht="165.75" customHeight="1" x14ac:dyDescent="0.25">
      <c r="A11" s="309">
        <v>3</v>
      </c>
      <c r="B11" s="305" t="s">
        <v>254</v>
      </c>
      <c r="C11" s="311" t="s">
        <v>269</v>
      </c>
      <c r="D11" s="313" t="s">
        <v>301</v>
      </c>
      <c r="E11" s="202" t="s">
        <v>332</v>
      </c>
      <c r="F11" s="280" t="s">
        <v>334</v>
      </c>
      <c r="G11" s="305" t="s">
        <v>34</v>
      </c>
      <c r="H11" s="282" t="s">
        <v>335</v>
      </c>
      <c r="I11" s="282" t="s">
        <v>336</v>
      </c>
      <c r="J11" s="315" t="s">
        <v>337</v>
      </c>
      <c r="K11" s="305" t="s">
        <v>12</v>
      </c>
      <c r="L11" s="322" t="s">
        <v>131</v>
      </c>
      <c r="M11" s="331">
        <v>2</v>
      </c>
      <c r="N11" s="301" t="str">
        <f>IFERROR(VLOOKUP(O11,datos!$AC$2:$AE$7,3,0),"")</f>
        <v>Muy Baja</v>
      </c>
      <c r="O11" s="303">
        <f>+IF(OR(M11="",M11=0),"",IF(M11&lt;=datos!$AD$3,datos!$AC$3,IF(AND(M11&gt;datos!$AD$3,M11&lt;=datos!$AD$4),datos!$AC$4,IF(AND(M11&gt;datos!$AD$4,M11&lt;=datos!$AD$5),datos!$AC$5,IF(AND(M11&gt;datos!$AD$5,M11&lt;=datos!$AD$6),datos!$AC$6,IF(M11&gt;datos!$AD$7,datos!$AC$7,0))))))</f>
        <v>0.2</v>
      </c>
      <c r="P11" s="305" t="s">
        <v>122</v>
      </c>
      <c r="Q11" s="307" t="str">
        <f>IFERROR(VLOOKUP(P11,datos!$AB$10:$AC$21,2,0),"")</f>
        <v>Moderado</v>
      </c>
      <c r="R11" s="303">
        <f>IFERROR(IF(OR(P11=datos!$AB$10,P11=datos!$AB$16),"",VLOOKUP(P11,datos!$AB$10:$AD$21,3,0)),"")</f>
        <v>0.6</v>
      </c>
      <c r="S11" s="320" t="str">
        <f ca="1">IFERROR(INDIRECT("datos!"&amp;HLOOKUP(Q11,calculo_imp,2,FALSE)&amp;VLOOKUP(N11,calculo_prob,2,FALSE)),"")</f>
        <v>Moderado</v>
      </c>
      <c r="T11" s="99">
        <v>1</v>
      </c>
      <c r="U11" s="150" t="s">
        <v>340</v>
      </c>
      <c r="V11" s="243" t="s">
        <v>318</v>
      </c>
      <c r="W11" s="243" t="s">
        <v>319</v>
      </c>
      <c r="X11" s="87" t="s">
        <v>342</v>
      </c>
      <c r="Y11" s="87" t="s">
        <v>343</v>
      </c>
      <c r="Z11" s="87" t="s">
        <v>346</v>
      </c>
      <c r="AA11" s="87" t="s">
        <v>324</v>
      </c>
      <c r="AB11" s="243" t="s">
        <v>348</v>
      </c>
      <c r="AC11" s="254" t="s">
        <v>331</v>
      </c>
      <c r="AD11" s="155" t="str">
        <f>IF(AE11="","",VLOOKUP(AE11,datos!$AT$6:$AU$9,2,0))</f>
        <v>Probabilidad</v>
      </c>
      <c r="AE11" s="150" t="s">
        <v>50</v>
      </c>
      <c r="AF11" s="150" t="s">
        <v>53</v>
      </c>
      <c r="AG11" s="95">
        <f>IF(AND(AE11="",AF11=""),"",IF(AE11="",0,VLOOKUP(AE11,datos!$AP$3:$AR$7,3,0))+IF(AF11="",0,VLOOKUP(AF11,datos!$AP$3:$AR$7,3,0)))</f>
        <v>0.3</v>
      </c>
      <c r="AH11" s="113" t="str">
        <f>IF(OR(AI11="",AI11=0),"",IF(AI11&lt;=datos!$AC$3,datos!$AE$3,IF(AI11&lt;=datos!$AC$4,datos!$AE$4,IF(AI11&lt;=datos!$AC$5,datos!$AE$5,IF(AI11&lt;=datos!$AC$6,datos!$AE$6,IF(AI11&lt;=datos!$AC$7,datos!$AE$7,""))))))</f>
        <v>Muy Baja</v>
      </c>
      <c r="AI11" s="107">
        <f>IF(AD11="","",IF(T11=1,IF(AD11="Probabilidad",O11-(O11*AG11),O11),IF(AD11="Probabilidad",#REF!-(#REF!*AG11),#REF!)))</f>
        <v>0.14000000000000001</v>
      </c>
      <c r="AJ11" s="166" t="str">
        <f>+IF(AK11&lt;=datos!$AD$11,datos!$AC$11,IF(AK11&lt;=datos!$AD$12,datos!$AC$12,IF(AK11&lt;=datos!$AD$13,datos!$AC$13,IF(AK11&lt;=datos!$AD$14,datos!$AC$14,IF(AK11&lt;=datos!$AD$15,datos!$AC$15,"")))))</f>
        <v>Moderado</v>
      </c>
      <c r="AK11" s="107">
        <f>IF(AD11="","",IF(T11=1,IF(AD11="Impacto",R11-(R11*AG11),R11),IF(AD11="Impacto",#REF!-(#REF!*AG11),#REF!)))</f>
        <v>0.6</v>
      </c>
      <c r="AL11" s="166" t="str">
        <f t="shared" ca="1" si="0"/>
        <v>Moderado</v>
      </c>
      <c r="AM11" s="238" t="s">
        <v>60</v>
      </c>
      <c r="AN11" s="226" t="s">
        <v>369</v>
      </c>
      <c r="AO11" s="149" t="s">
        <v>350</v>
      </c>
      <c r="AP11" s="248" t="s">
        <v>352</v>
      </c>
      <c r="AQ11" s="88" t="s">
        <v>353</v>
      </c>
      <c r="AR11" s="88" t="s">
        <v>382</v>
      </c>
      <c r="AS11" s="88" t="s">
        <v>354</v>
      </c>
      <c r="AT11" s="282" t="s">
        <v>383</v>
      </c>
      <c r="AU11" s="278" t="s">
        <v>384</v>
      </c>
      <c r="AV11" s="299">
        <v>0</v>
      </c>
    </row>
    <row r="12" spans="1:863" ht="155.25" customHeight="1" thickBot="1" x14ac:dyDescent="0.3">
      <c r="A12" s="324"/>
      <c r="B12" s="325"/>
      <c r="C12" s="326"/>
      <c r="D12" s="327"/>
      <c r="E12" s="203" t="s">
        <v>333</v>
      </c>
      <c r="F12" s="281"/>
      <c r="G12" s="325"/>
      <c r="H12" s="283"/>
      <c r="I12" s="283"/>
      <c r="J12" s="328"/>
      <c r="K12" s="325"/>
      <c r="L12" s="323"/>
      <c r="M12" s="332"/>
      <c r="N12" s="333"/>
      <c r="O12" s="329"/>
      <c r="P12" s="325"/>
      <c r="Q12" s="330"/>
      <c r="R12" s="329" t="e">
        <f>IF(OR(#REF!=datos!$AB$10,#REF!=datos!$AB$16),"",VLOOKUP(#REF!,datos!$AA$10:$AC$21,3,0))</f>
        <v>#REF!</v>
      </c>
      <c r="S12" s="321"/>
      <c r="T12" s="100">
        <v>2</v>
      </c>
      <c r="U12" s="143" t="s">
        <v>339</v>
      </c>
      <c r="V12" s="242" t="s">
        <v>318</v>
      </c>
      <c r="W12" s="242" t="s">
        <v>341</v>
      </c>
      <c r="X12" s="83" t="s">
        <v>344</v>
      </c>
      <c r="Y12" s="83" t="s">
        <v>345</v>
      </c>
      <c r="Z12" s="83" t="s">
        <v>347</v>
      </c>
      <c r="AA12" s="83" t="s">
        <v>324</v>
      </c>
      <c r="AB12" s="242" t="s">
        <v>349</v>
      </c>
      <c r="AC12" s="101" t="s">
        <v>331</v>
      </c>
      <c r="AD12" s="152" t="str">
        <f>IF(AE12="","",VLOOKUP(AE12,datos!$AT$6:$AU$9,2,0))</f>
        <v>Probabilidad</v>
      </c>
      <c r="AE12" s="143" t="s">
        <v>50</v>
      </c>
      <c r="AF12" s="143" t="s">
        <v>53</v>
      </c>
      <c r="AG12" s="96">
        <f>IF(AND(AE12="",AF12=""),"",IF(AE12="",0,VLOOKUP(AE12,datos!$AP$3:$AR$7,3,0))+IF(AF12="",0,VLOOKUP(AF12,datos!$AP$3:$AR$7,3,0)))</f>
        <v>0.3</v>
      </c>
      <c r="AH12" s="114" t="str">
        <f>IF(OR(AI12="",AI12=0),"",IF(AI12&lt;=datos!$AC$3,datos!$AE$3,IF(AI12&lt;=datos!$AC$4,datos!$AE$4,IF(AI12&lt;=datos!$AC$5,datos!$AE$5,IF(AI12&lt;=datos!$AC$6,datos!$AE$6,IF(AI12&lt;=datos!$AC$7,datos!$AE$7,""))))))</f>
        <v>Muy Baja</v>
      </c>
      <c r="AI12" s="109">
        <f t="shared" si="2"/>
        <v>9.8000000000000004E-2</v>
      </c>
      <c r="AJ12" s="167" t="str">
        <f>+IF(AK12&lt;=datos!$AD$11,datos!$AC$11,IF(AK12&lt;=datos!$AD$12,datos!$AC$12,IF(AK12&lt;=datos!$AD$13,datos!$AC$13,IF(AK12&lt;=datos!$AD$14,datos!$AC$14,IF(AK12&lt;=datos!$AD$15,datos!$AC$15,"")))))</f>
        <v>Moderado</v>
      </c>
      <c r="AK12" s="109">
        <f t="shared" si="3"/>
        <v>0.6</v>
      </c>
      <c r="AL12" s="167" t="str">
        <f t="shared" ca="1" si="0"/>
        <v>Moderado</v>
      </c>
      <c r="AM12" s="239" t="s">
        <v>60</v>
      </c>
      <c r="AN12" s="225" t="s">
        <v>370</v>
      </c>
      <c r="AO12" s="145" t="s">
        <v>351</v>
      </c>
      <c r="AP12" s="251" t="s">
        <v>355</v>
      </c>
      <c r="AQ12" s="84" t="s">
        <v>356</v>
      </c>
      <c r="AR12" s="84" t="s">
        <v>382</v>
      </c>
      <c r="AS12" s="84" t="s">
        <v>317</v>
      </c>
      <c r="AT12" s="283"/>
      <c r="AU12" s="279"/>
      <c r="AV12" s="300"/>
    </row>
    <row r="13" spans="1:863" ht="147" customHeight="1" thickBot="1" x14ac:dyDescent="0.3">
      <c r="A13" s="120">
        <v>4</v>
      </c>
      <c r="B13" s="121" t="s">
        <v>254</v>
      </c>
      <c r="C13" s="139" t="s">
        <v>269</v>
      </c>
      <c r="D13" s="119" t="s">
        <v>301</v>
      </c>
      <c r="E13" s="206" t="s">
        <v>357</v>
      </c>
      <c r="F13" s="206" t="s">
        <v>358</v>
      </c>
      <c r="G13" s="121" t="s">
        <v>34</v>
      </c>
      <c r="H13" s="122" t="s">
        <v>359</v>
      </c>
      <c r="I13" s="121" t="s">
        <v>360</v>
      </c>
      <c r="J13" s="191" t="s">
        <v>361</v>
      </c>
      <c r="K13" s="121" t="s">
        <v>12</v>
      </c>
      <c r="L13" s="136" t="s">
        <v>131</v>
      </c>
      <c r="M13" s="255">
        <v>12280</v>
      </c>
      <c r="N13" s="123" t="str">
        <f>IFERROR(VLOOKUP(O13,datos!$AC$2:$AE$7,3,0),"")</f>
        <v>Muy Alta</v>
      </c>
      <c r="O13" s="124">
        <f>+IF(OR(M13="",M13=0),"",IF(M13&lt;=datos!$AD$3,datos!$AC$3,IF(AND(M13&gt;datos!$AD$3,M13&lt;=datos!$AD$4),datos!$AC$4,IF(AND(M13&gt;datos!$AD$4,M13&lt;=datos!$AD$5),datos!$AC$5,IF(AND(M13&gt;datos!$AD$5,M13&lt;=datos!$AD$6),datos!$AC$6,IF(M13&gt;datos!$AD$7,datos!$AC$7,0))))))</f>
        <v>1</v>
      </c>
      <c r="P13" s="121" t="s">
        <v>122</v>
      </c>
      <c r="Q13" s="125" t="str">
        <f>IFERROR(VLOOKUP(P13,datos!$AB$10:$AC$21,2,0),"")</f>
        <v>Moderado</v>
      </c>
      <c r="R13" s="124">
        <f>IFERROR(IF(OR(P13=datos!$AB$10,P13=datos!$AB$16),"",VLOOKUP(P13,datos!$AB$10:$AD$21,3,0)),"")</f>
        <v>0.6</v>
      </c>
      <c r="S13" s="126" t="str">
        <f ca="1">IFERROR(INDIRECT("datos!"&amp;HLOOKUP(Q13,calculo_imp,2,FALSE)&amp;VLOOKUP(N13,calculo_prob,2,FALSE)),"")</f>
        <v>Alto</v>
      </c>
      <c r="T13" s="127">
        <v>1</v>
      </c>
      <c r="U13" s="121" t="s">
        <v>362</v>
      </c>
      <c r="V13" s="128" t="s">
        <v>318</v>
      </c>
      <c r="W13" s="256" t="s">
        <v>319</v>
      </c>
      <c r="X13" s="128" t="s">
        <v>363</v>
      </c>
      <c r="Y13" s="128" t="s">
        <v>364</v>
      </c>
      <c r="Z13" s="128" t="s">
        <v>365</v>
      </c>
      <c r="AA13" s="128" t="s">
        <v>366</v>
      </c>
      <c r="AB13" s="121" t="s">
        <v>367</v>
      </c>
      <c r="AC13" s="256" t="s">
        <v>331</v>
      </c>
      <c r="AD13" s="119" t="str">
        <f>IF(AE13="","",VLOOKUP(AE13,datos!$AT$6:$AU$9,2,0))</f>
        <v>Probabilidad</v>
      </c>
      <c r="AE13" s="121" t="s">
        <v>49</v>
      </c>
      <c r="AF13" s="121" t="s">
        <v>53</v>
      </c>
      <c r="AG13" s="129">
        <f>IF(AND(AE13="",AF13=""),"",IF(AE13="",0,VLOOKUP(AE13,datos!$AP$3:$AR$7,3,0))+IF(AF13="",0,VLOOKUP(AF13,datos!$AP$3:$AR$7,3,0)))</f>
        <v>0.4</v>
      </c>
      <c r="AH13" s="130" t="str">
        <f>IF(OR(AI13="",AI13=0),"",IF(AI13&lt;=datos!$AC$3,datos!$AE$3,IF(AI13&lt;=datos!$AC$4,datos!$AE$4,IF(AI13&lt;=datos!$AC$5,datos!$AE$5,IF(AI13&lt;=datos!$AC$6,datos!$AE$6,IF(AI13&lt;=datos!$AC$7,datos!$AE$7,""))))))</f>
        <v>Media</v>
      </c>
      <c r="AI13" s="131">
        <f>IF(AD13="","",IF(T13=1,IF(AD13="Probabilidad",O13-(O13*AG13),O13),IF(AD13="Probabilidad",#REF!-(#REF!*AG13),#REF!)))</f>
        <v>0.6</v>
      </c>
      <c r="AJ13" s="132" t="str">
        <f>+IF(AK13&lt;=datos!$AD$11,datos!$AC$11,IF(AK13&lt;=datos!$AD$12,datos!$AC$12,IF(AK13&lt;=datos!$AD$13,datos!$AC$13,IF(AK13&lt;=datos!$AD$14,datos!$AC$14,IF(AK13&lt;=datos!$AD$15,datos!$AC$15,"")))))</f>
        <v>Moderado</v>
      </c>
      <c r="AK13" s="131">
        <f>IF(AD13="","",IF(T13=1,IF(AD13="Impacto",R13-(R13*AG13),R13),IF(AD13="Impacto",#REF!-(#REF!*AG13),#REF!)))</f>
        <v>0.6</v>
      </c>
      <c r="AL13" s="132" t="str">
        <f t="shared" ca="1" si="0"/>
        <v>Moderado</v>
      </c>
      <c r="AM13" s="136" t="s">
        <v>60</v>
      </c>
      <c r="AN13" s="133" t="s">
        <v>371</v>
      </c>
      <c r="AO13" s="133" t="s">
        <v>372</v>
      </c>
      <c r="AP13" s="258" t="s">
        <v>373</v>
      </c>
      <c r="AQ13" s="134" t="s">
        <v>356</v>
      </c>
      <c r="AR13" s="134" t="s">
        <v>382</v>
      </c>
      <c r="AS13" s="134" t="s">
        <v>374</v>
      </c>
      <c r="AT13" s="121" t="s">
        <v>383</v>
      </c>
      <c r="AU13" s="136" t="s">
        <v>384</v>
      </c>
      <c r="AV13" s="135">
        <v>0</v>
      </c>
    </row>
    <row r="17" spans="1:13" x14ac:dyDescent="0.25">
      <c r="C17" s="341"/>
      <c r="D17" s="341"/>
      <c r="E17" s="341"/>
      <c r="F17" s="341"/>
      <c r="G17" s="341"/>
      <c r="H17" s="341"/>
      <c r="I17" s="341"/>
      <c r="J17" s="341"/>
      <c r="K17" s="341"/>
      <c r="L17" s="341"/>
      <c r="M17" s="341"/>
    </row>
    <row r="20" spans="1:13" x14ac:dyDescent="0.25">
      <c r="A20" s="342" t="s">
        <v>176</v>
      </c>
      <c r="B20" s="342"/>
      <c r="C20" s="342"/>
      <c r="D20" s="342"/>
      <c r="E20" s="342"/>
      <c r="F20" s="342"/>
      <c r="G20" s="342"/>
      <c r="H20" s="343" t="s">
        <v>168</v>
      </c>
      <c r="I20" s="344"/>
      <c r="J20" s="260"/>
      <c r="K20" s="343" t="s">
        <v>169</v>
      </c>
      <c r="L20" s="345"/>
      <c r="M20" s="344"/>
    </row>
    <row r="21" spans="1:13" ht="33" customHeight="1" x14ac:dyDescent="0.25">
      <c r="A21" s="200" t="s">
        <v>170</v>
      </c>
      <c r="B21" s="201" t="s">
        <v>171</v>
      </c>
      <c r="C21" s="342" t="s">
        <v>172</v>
      </c>
      <c r="D21" s="342"/>
      <c r="E21" s="342"/>
      <c r="F21" s="342"/>
      <c r="G21" s="342"/>
      <c r="H21" s="458" t="s">
        <v>385</v>
      </c>
      <c r="I21" s="459"/>
      <c r="J21" s="460" t="s">
        <v>390</v>
      </c>
      <c r="K21" s="458" t="s">
        <v>391</v>
      </c>
      <c r="L21" s="459"/>
      <c r="M21" s="461"/>
    </row>
    <row r="22" spans="1:13" ht="26.25" customHeight="1" x14ac:dyDescent="0.25">
      <c r="A22" s="334">
        <v>1</v>
      </c>
      <c r="B22" s="335">
        <v>44610</v>
      </c>
      <c r="C22" s="468" t="s">
        <v>392</v>
      </c>
      <c r="D22" s="468"/>
      <c r="E22" s="468"/>
      <c r="F22" s="468"/>
      <c r="G22" s="468"/>
      <c r="H22" s="462" t="s">
        <v>386</v>
      </c>
      <c r="I22" s="463"/>
      <c r="J22" s="464" t="s">
        <v>387</v>
      </c>
      <c r="K22" s="465" t="s">
        <v>388</v>
      </c>
      <c r="L22" s="466"/>
      <c r="M22" s="467"/>
    </row>
    <row r="23" spans="1:13" ht="22.5" customHeight="1" x14ac:dyDescent="0.25">
      <c r="A23" s="334"/>
      <c r="B23" s="336"/>
      <c r="C23" s="468"/>
      <c r="D23" s="468"/>
      <c r="E23" s="468"/>
      <c r="F23" s="468"/>
      <c r="G23" s="468"/>
      <c r="H23" s="338" t="s">
        <v>389</v>
      </c>
      <c r="I23" s="339"/>
      <c r="J23" s="259" t="s">
        <v>389</v>
      </c>
      <c r="K23" s="338" t="s">
        <v>389</v>
      </c>
      <c r="L23" s="339"/>
      <c r="M23" s="340"/>
    </row>
  </sheetData>
  <protectedRanges>
    <protectedRange sqref="H17:M17" name="Rango4"/>
    <protectedRange sqref="A22:G22" name="Rango3_1"/>
    <protectedRange sqref="K21:K23 M21:M23 H21:I23" name="Rango4_1_2_1"/>
  </protectedRanges>
  <mergeCells count="126">
    <mergeCell ref="AT7:AT8"/>
    <mergeCell ref="AT9:AT10"/>
    <mergeCell ref="AT11:AT12"/>
    <mergeCell ref="E7:E8"/>
    <mergeCell ref="F7:F8"/>
    <mergeCell ref="H7:H8"/>
    <mergeCell ref="I7:I8"/>
    <mergeCell ref="A4:L4"/>
    <mergeCell ref="M4:S4"/>
    <mergeCell ref="T4:AG4"/>
    <mergeCell ref="AH4:AN4"/>
    <mergeCell ref="AO4:AU4"/>
    <mergeCell ref="AR5:AR6"/>
    <mergeCell ref="AT5:AT6"/>
    <mergeCell ref="AD5:AD6"/>
    <mergeCell ref="AE5:AG5"/>
    <mergeCell ref="AH5:AH6"/>
    <mergeCell ref="AI5:AI6"/>
    <mergeCell ref="AJ5:AJ6"/>
    <mergeCell ref="AK5:AK6"/>
    <mergeCell ref="Q5:Q6"/>
    <mergeCell ref="R5:R6"/>
    <mergeCell ref="E5:F5"/>
    <mergeCell ref="AM5:AM6"/>
    <mergeCell ref="AP5:AP6"/>
    <mergeCell ref="AS5:AS6"/>
    <mergeCell ref="A5:A6"/>
    <mergeCell ref="B5:B6"/>
    <mergeCell ref="AU5:AU6"/>
    <mergeCell ref="AL5:AL6"/>
    <mergeCell ref="AN5:AN6"/>
    <mergeCell ref="AO5:AO6"/>
    <mergeCell ref="AQ5:AQ6"/>
    <mergeCell ref="C5:C6"/>
    <mergeCell ref="D5:D6"/>
    <mergeCell ref="G5:G6"/>
    <mergeCell ref="H5:H6"/>
    <mergeCell ref="I5:I6"/>
    <mergeCell ref="J5:J6"/>
    <mergeCell ref="S5:S6"/>
    <mergeCell ref="T5:T6"/>
    <mergeCell ref="V5:AB5"/>
    <mergeCell ref="L7:L8"/>
    <mergeCell ref="M7:M8"/>
    <mergeCell ref="AC5:AC6"/>
    <mergeCell ref="K5:K6"/>
    <mergeCell ref="L5:L6"/>
    <mergeCell ref="M5:M6"/>
    <mergeCell ref="N5:N6"/>
    <mergeCell ref="O5:O6"/>
    <mergeCell ref="P5:P6"/>
    <mergeCell ref="S7:S8"/>
    <mergeCell ref="I9:I10"/>
    <mergeCell ref="AU9:AU10"/>
    <mergeCell ref="O9:O10"/>
    <mergeCell ref="P9:P10"/>
    <mergeCell ref="Q9:Q10"/>
    <mergeCell ref="R9:R10"/>
    <mergeCell ref="S9:S10"/>
    <mergeCell ref="N9:N10"/>
    <mergeCell ref="A9:A10"/>
    <mergeCell ref="B9:B10"/>
    <mergeCell ref="C9:C10"/>
    <mergeCell ref="D9:D10"/>
    <mergeCell ref="G9:G10"/>
    <mergeCell ref="J9:J10"/>
    <mergeCell ref="K9:K10"/>
    <mergeCell ref="L9:L10"/>
    <mergeCell ref="M9:M10"/>
    <mergeCell ref="A22:A23"/>
    <mergeCell ref="B22:B23"/>
    <mergeCell ref="C22:G23"/>
    <mergeCell ref="H22:I22"/>
    <mergeCell ref="K22:M22"/>
    <mergeCell ref="H23:I23"/>
    <mergeCell ref="K23:M23"/>
    <mergeCell ref="C17:G17"/>
    <mergeCell ref="H17:I17"/>
    <mergeCell ref="J17:K17"/>
    <mergeCell ref="L17:M17"/>
    <mergeCell ref="C21:G21"/>
    <mergeCell ref="H21:I21"/>
    <mergeCell ref="K21:M21"/>
    <mergeCell ref="A20:G20"/>
    <mergeCell ref="H20:I20"/>
    <mergeCell ref="K20:M20"/>
    <mergeCell ref="S11:S12"/>
    <mergeCell ref="AU11:AU12"/>
    <mergeCell ref="A11:A12"/>
    <mergeCell ref="B11:B12"/>
    <mergeCell ref="C11:C12"/>
    <mergeCell ref="D11:D12"/>
    <mergeCell ref="G11:G12"/>
    <mergeCell ref="J11:J12"/>
    <mergeCell ref="K11:K12"/>
    <mergeCell ref="L11:L12"/>
    <mergeCell ref="O11:O12"/>
    <mergeCell ref="P11:P12"/>
    <mergeCell ref="Q11:Q12"/>
    <mergeCell ref="R11:R12"/>
    <mergeCell ref="M11:M12"/>
    <mergeCell ref="N11:N12"/>
    <mergeCell ref="AU7:AU8"/>
    <mergeCell ref="F11:F12"/>
    <mergeCell ref="H11:H12"/>
    <mergeCell ref="I11:I12"/>
    <mergeCell ref="A1:B3"/>
    <mergeCell ref="C1:AT3"/>
    <mergeCell ref="AV4:AV6"/>
    <mergeCell ref="AV7:AV8"/>
    <mergeCell ref="AV9:AV10"/>
    <mergeCell ref="AV11:AV12"/>
    <mergeCell ref="N7:N8"/>
    <mergeCell ref="O7:O8"/>
    <mergeCell ref="P7:P8"/>
    <mergeCell ref="Q7:Q8"/>
    <mergeCell ref="R7:R8"/>
    <mergeCell ref="A7:A8"/>
    <mergeCell ref="B7:B8"/>
    <mergeCell ref="C7:C8"/>
    <mergeCell ref="D7:D8"/>
    <mergeCell ref="G7:G8"/>
    <mergeCell ref="J7:J8"/>
    <mergeCell ref="K7:K8"/>
    <mergeCell ref="F9:F10"/>
    <mergeCell ref="H9:H10"/>
  </mergeCell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228" operator="equal" id="{A9313406-F1EB-4AE9-B26E-B6EB642C238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29" operator="equal" id="{939EE310-636E-47DE-AA54-7B7D1971C37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30" operator="equal" id="{DDBC4FA8-0CB6-4181-84CE-E24CE13A20D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31" operator="equal" id="{1B50D077-9C23-4EF7-B1B9-3D41F6A43BC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32" operator="equal" id="{155F0681-3226-498C-8D6C-7D3114342750}">
            <xm:f>datos!$AE$3</xm:f>
            <x14:dxf>
              <fill>
                <patternFill>
                  <bgColor rgb="FF92D050"/>
                </patternFill>
              </fill>
              <border>
                <left style="thin">
                  <color auto="1"/>
                </left>
                <right style="thin">
                  <color auto="1"/>
                </right>
                <top style="thin">
                  <color auto="1"/>
                </top>
                <bottom style="thin">
                  <color auto="1"/>
                </bottom>
                <vertical/>
                <horizontal/>
              </border>
            </x14:dxf>
          </x14:cfRule>
          <xm:sqref>N7</xm:sqref>
        </x14:conditionalFormatting>
        <x14:conditionalFormatting xmlns:xm="http://schemas.microsoft.com/office/excel/2006/main">
          <x14:cfRule type="cellIs" priority="224" operator="equal" id="{37945334-DE07-4500-8D3E-3EA0EFA63F6A}">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25" operator="equal" id="{337E1603-5925-4EBF-8C6B-59016BB3A99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26" operator="equal" id="{0BCA9E89-2348-4089-A5D4-E731EE76785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27" operator="equal" id="{1DD68495-72BD-4355-91F0-A08BAB0AEBE9}">
            <xm:f>datos!$Y$3</xm:f>
            <x14:dxf>
              <fill>
                <patternFill>
                  <bgColor rgb="FFFF0000"/>
                </patternFill>
              </fill>
              <border>
                <left style="thin">
                  <color auto="1"/>
                </left>
                <right style="thin">
                  <color auto="1"/>
                </right>
                <top style="thin">
                  <color auto="1"/>
                </top>
                <bottom style="thin">
                  <color auto="1"/>
                </bottom>
                <vertical/>
                <horizontal/>
              </border>
            </x14:dxf>
          </x14:cfRule>
          <xm:sqref>S7</xm:sqref>
        </x14:conditionalFormatting>
        <x14:conditionalFormatting xmlns:xm="http://schemas.microsoft.com/office/excel/2006/main">
          <x14:cfRule type="cellIs" priority="219" operator="equal" id="{49F9B9E0-698A-4785-8AF3-7C2EF1233712}">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20" operator="equal" id="{310C18FA-3557-4B66-A84C-B0EBD16470D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21" operator="equal" id="{AE214FCC-E9BE-46DB-B3FC-0D060E651B1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22" operator="equal" id="{9C726FA5-FB8E-4B23-867F-653D94BC336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23" operator="equal" id="{415B1689-5DCD-4F81-A4B7-F25E9BED88C7}">
            <xm:f>datos!$AE$3</xm:f>
            <x14:dxf>
              <fill>
                <patternFill>
                  <bgColor rgb="FF92D050"/>
                </patternFill>
              </fill>
              <border>
                <left style="thin">
                  <color auto="1"/>
                </left>
                <right style="thin">
                  <color auto="1"/>
                </right>
                <top style="thin">
                  <color auto="1"/>
                </top>
                <bottom style="thin">
                  <color auto="1"/>
                </bottom>
                <vertical/>
                <horizontal/>
              </border>
            </x14:dxf>
          </x14:cfRule>
          <xm:sqref>AH7:AH8</xm:sqref>
        </x14:conditionalFormatting>
        <x14:conditionalFormatting xmlns:xm="http://schemas.microsoft.com/office/excel/2006/main">
          <x14:cfRule type="cellIs" priority="210" operator="equal" id="{53C3CBFF-041E-4C7E-9522-A4D5607BA74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11" operator="equal" id="{029DECC0-DFA9-4B3E-A884-27A954C3636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12" operator="equal" id="{5177B670-8018-4492-8940-807F217C1C8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13" operator="equal" id="{7AE1D4E5-3933-4E36-8777-5F3CF6F9A98B}">
            <xm:f>datos!$Y$3</xm:f>
            <x14:dxf>
              <fill>
                <patternFill>
                  <bgColor rgb="FFFF0000"/>
                </patternFill>
              </fill>
              <border>
                <left style="thin">
                  <color auto="1"/>
                </left>
                <right style="thin">
                  <color auto="1"/>
                </right>
                <top style="thin">
                  <color auto="1"/>
                </top>
                <bottom style="thin">
                  <color auto="1"/>
                </bottom>
                <vertical/>
                <horizontal/>
              </border>
            </x14:dxf>
          </x14:cfRule>
          <xm:sqref>AL7:AL8</xm:sqref>
        </x14:conditionalFormatting>
        <x14:conditionalFormatting xmlns:xm="http://schemas.microsoft.com/office/excel/2006/main">
          <x14:cfRule type="cellIs" priority="233" operator="equal" id="{A18F3803-D99D-4186-8F59-2434C531A899}">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234" operator="equal" id="{9E6659A2-4B64-4ABF-AC16-25FF07A619B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235" operator="equal" id="{0AE8C788-D375-4197-8362-4A92DAB358BA}">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236" operator="equal" id="{82447B1E-5858-47EE-A7E8-FB0CED7DBE98}">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237" operator="equal" id="{1016EFFC-1EB1-40EA-AFDE-64CEC1B0FF93}">
            <xm:f>datos!$AC$15</xm:f>
            <x14:dxf>
              <fill>
                <patternFill>
                  <bgColor rgb="FFFF0000"/>
                </patternFill>
              </fill>
            </x14:dxf>
          </x14:cfRule>
          <xm:sqref>Q7</xm:sqref>
        </x14:conditionalFormatting>
        <x14:conditionalFormatting xmlns:xm="http://schemas.microsoft.com/office/excel/2006/main">
          <x14:cfRule type="cellIs" priority="238" operator="equal" id="{7D231615-10C1-425C-89B4-4FD8D0D3A76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239" operator="equal" id="{3ED86922-8813-4663-BC8C-7B16E8350934}">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240" operator="equal" id="{76BF2889-02F5-45ED-A877-27682321FA9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241" operator="equal" id="{4201C569-F50C-4D09-AFA3-074C9AE9F2E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242" operator="equal" id="{77433394-7CF2-40C6-9292-FF21B5B61F09}">
            <xm:f>datos!$AC$11</xm:f>
            <x14:dxf>
              <fill>
                <patternFill>
                  <bgColor rgb="FF92D050"/>
                </patternFill>
              </fill>
              <border>
                <left style="thin">
                  <color auto="1"/>
                </left>
                <right style="thin">
                  <color auto="1"/>
                </right>
                <top style="thin">
                  <color auto="1"/>
                </top>
                <bottom style="thin">
                  <color auto="1"/>
                </bottom>
                <vertical/>
                <horizontal/>
              </border>
            </x14:dxf>
          </x14:cfRule>
          <xm:sqref>AJ13 AJ7:AJ8</xm:sqref>
        </x14:conditionalFormatting>
        <x14:conditionalFormatting xmlns:xm="http://schemas.microsoft.com/office/excel/2006/main">
          <x14:cfRule type="cellIs" priority="188" operator="equal" id="{A7EB8E90-5610-41EE-872D-58E57F8363C4}">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89" operator="equal" id="{96F249E2-722D-4303-A7D2-EE098A94C678}">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90" operator="equal" id="{62AEE0F1-7B9C-4F7B-809F-FF004867E10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91" operator="equal" id="{FB9B99DF-5B08-4D0D-9C5C-6B00EB6286EA}">
            <xm:f>datos!$Y$3</xm:f>
            <x14:dxf>
              <fill>
                <patternFill>
                  <bgColor rgb="FFFF0000"/>
                </patternFill>
              </fill>
              <border>
                <left style="thin">
                  <color auto="1"/>
                </left>
                <right style="thin">
                  <color auto="1"/>
                </right>
                <top style="thin">
                  <color auto="1"/>
                </top>
                <bottom style="thin">
                  <color auto="1"/>
                </bottom>
                <vertical/>
                <horizontal/>
              </border>
            </x14:dxf>
          </x14:cfRule>
          <xm:sqref>S9</xm:sqref>
        </x14:conditionalFormatting>
        <x14:conditionalFormatting xmlns:xm="http://schemas.microsoft.com/office/excel/2006/main">
          <x14:cfRule type="cellIs" priority="183" operator="equal" id="{43354763-2753-4E29-81C5-76CFF7684BE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84" operator="equal" id="{0F0E78DE-5035-4C1C-9F22-AE1115FE36E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85" operator="equal" id="{0E24C4B0-181A-4A62-9A1D-741F1132B620}">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86" operator="equal" id="{5F2F60E4-8A11-4576-A726-D7C25F2C28E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87" operator="equal" id="{063B7AF2-452F-4A4F-8383-8F8B71E99A34}">
            <xm:f>datos!$AE$3</xm:f>
            <x14:dxf>
              <fill>
                <patternFill>
                  <bgColor rgb="FF92D050"/>
                </patternFill>
              </fill>
              <border>
                <left style="thin">
                  <color auto="1"/>
                </left>
                <right style="thin">
                  <color auto="1"/>
                </right>
                <top style="thin">
                  <color auto="1"/>
                </top>
                <bottom style="thin">
                  <color auto="1"/>
                </bottom>
                <vertical/>
                <horizontal/>
              </border>
            </x14:dxf>
          </x14:cfRule>
          <xm:sqref>AH9</xm:sqref>
        </x14:conditionalFormatting>
        <x14:conditionalFormatting xmlns:xm="http://schemas.microsoft.com/office/excel/2006/main">
          <x14:cfRule type="cellIs" priority="178" operator="equal" id="{F94A4AFD-8823-4F91-986F-E76AB9D0D57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79" operator="equal" id="{EBD70DA0-0C5A-40F9-8213-CFAD3988467E}">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80" operator="equal" id="{F6EA7356-BEDB-4C0A-AE95-BF685D0401F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81" operator="equal" id="{57E12A3F-CB4C-451B-AD61-925173311F27}">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82" operator="equal" id="{DFA8ABEF-953A-491C-9652-996D564FEDCA}">
            <xm:f>datos!$AE$3</xm:f>
            <x14:dxf>
              <fill>
                <patternFill>
                  <bgColor rgb="FF92D050"/>
                </patternFill>
              </fill>
              <border>
                <left style="thin">
                  <color auto="1"/>
                </left>
                <right style="thin">
                  <color auto="1"/>
                </right>
                <top style="thin">
                  <color auto="1"/>
                </top>
                <bottom style="thin">
                  <color auto="1"/>
                </bottom>
                <vertical/>
                <horizontal/>
              </border>
            </x14:dxf>
          </x14:cfRule>
          <xm:sqref>AH10</xm:sqref>
        </x14:conditionalFormatting>
        <x14:conditionalFormatting xmlns:xm="http://schemas.microsoft.com/office/excel/2006/main">
          <x14:cfRule type="cellIs" priority="174" operator="equal" id="{A7E6897D-0C60-458B-9C6D-4ACEF0498C5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75" operator="equal" id="{0B1FE427-9462-4CE8-B3B4-B897D236CD66}">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6" operator="equal" id="{B28222E3-6DE6-45CC-861B-034588DF5AE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77" operator="equal" id="{0B7B2C8A-5AA2-4EBD-8409-656B4CF07D4B}">
            <xm:f>datos!$Y$3</xm:f>
            <x14:dxf>
              <fill>
                <patternFill>
                  <bgColor rgb="FFFF0000"/>
                </patternFill>
              </fill>
              <border>
                <left style="thin">
                  <color auto="1"/>
                </left>
                <right style="thin">
                  <color auto="1"/>
                </right>
                <top style="thin">
                  <color auto="1"/>
                </top>
                <bottom style="thin">
                  <color auto="1"/>
                </bottom>
                <vertical/>
                <horizontal/>
              </border>
            </x14:dxf>
          </x14:cfRule>
          <xm:sqref>AL9</xm:sqref>
        </x14:conditionalFormatting>
        <x14:conditionalFormatting xmlns:xm="http://schemas.microsoft.com/office/excel/2006/main">
          <x14:cfRule type="cellIs" priority="170" operator="equal" id="{28367F6B-F7CE-4EE0-AC06-7D461980938C}">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71" operator="equal" id="{29126B55-A44E-4BA7-8510-5F32571EDAB4}">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2" operator="equal" id="{5F7AC961-51A0-44F9-85BF-F0D0539A68D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73" operator="equal" id="{E5D6A08E-39DF-49E8-B42F-98AF43FFF6A8}">
            <xm:f>datos!$Y$3</xm:f>
            <x14:dxf>
              <fill>
                <patternFill>
                  <bgColor rgb="FFFF0000"/>
                </patternFill>
              </fill>
              <border>
                <left style="thin">
                  <color auto="1"/>
                </left>
                <right style="thin">
                  <color auto="1"/>
                </right>
                <top style="thin">
                  <color auto="1"/>
                </top>
                <bottom style="thin">
                  <color auto="1"/>
                </bottom>
                <vertical/>
                <horizontal/>
              </border>
            </x14:dxf>
          </x14:cfRule>
          <xm:sqref>AL10</xm:sqref>
        </x14:conditionalFormatting>
        <x14:conditionalFormatting xmlns:xm="http://schemas.microsoft.com/office/excel/2006/main">
          <x14:cfRule type="cellIs" priority="192" operator="equal" id="{3A036DBC-C6EF-4583-92A7-793759465FCD}">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93" operator="equal" id="{7B64075F-3DD1-4F3E-A3C8-B577B01516F6}">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94" operator="equal" id="{C04B577B-1387-4073-9120-B25841023C21}">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95" operator="equal" id="{6FCC9606-DF7C-4557-8D04-E7F3192D4537}">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96" operator="equal" id="{6BFFE9FC-1725-4CDF-8AB9-5A6D52C97018}">
            <xm:f>datos!$AC$11</xm:f>
            <x14:dxf>
              <fill>
                <patternFill>
                  <bgColor rgb="FF92D050"/>
                </patternFill>
              </fill>
              <border>
                <left style="thin">
                  <color auto="1"/>
                </left>
                <right style="thin">
                  <color auto="1"/>
                </right>
                <top style="thin">
                  <color auto="1"/>
                </top>
                <bottom style="thin">
                  <color auto="1"/>
                </bottom>
                <vertical/>
                <horizontal/>
              </border>
            </x14:dxf>
          </x14:cfRule>
          <xm:sqref>AJ9:AJ10</xm:sqref>
        </x14:conditionalFormatting>
        <x14:conditionalFormatting xmlns:xm="http://schemas.microsoft.com/office/excel/2006/main">
          <x14:cfRule type="cellIs" priority="152" operator="equal" id="{88E80893-E74F-4A91-9A32-9B0C863E73E3}">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3" operator="equal" id="{266F6074-A245-4AF4-B839-91114721523B}">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4" operator="equal" id="{BB956A3A-A75E-4220-864A-F31A864BD0D3}">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5" operator="equal" id="{EC922764-5307-4D2A-9127-C2E9D861E80B}">
            <xm:f>datos!$Y$3</xm:f>
            <x14:dxf>
              <fill>
                <patternFill>
                  <bgColor rgb="FFFF0000"/>
                </patternFill>
              </fill>
              <border>
                <left style="thin">
                  <color auto="1"/>
                </left>
                <right style="thin">
                  <color auto="1"/>
                </right>
                <top style="thin">
                  <color auto="1"/>
                </top>
                <bottom style="thin">
                  <color auto="1"/>
                </bottom>
                <vertical/>
                <horizontal/>
              </border>
            </x14:dxf>
          </x14:cfRule>
          <xm:sqref>S11</xm:sqref>
        </x14:conditionalFormatting>
        <x14:conditionalFormatting xmlns:xm="http://schemas.microsoft.com/office/excel/2006/main">
          <x14:cfRule type="cellIs" priority="147" operator="equal" id="{98B4A75E-20AA-4A8E-968A-6343D6DD6F08}">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48" operator="equal" id="{D6C2A24F-D272-4A11-BEC6-9FDE7B381F3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49" operator="equal" id="{183518FB-AB72-436A-9487-3C4EBB2686B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0" operator="equal" id="{5B791BC7-96D4-48C0-B26A-4A10F248DAE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51" operator="equal" id="{81D4EF59-09DB-4267-8D68-86F853E82B84}">
            <xm:f>datos!$AE$3</xm:f>
            <x14:dxf>
              <fill>
                <patternFill>
                  <bgColor rgb="FF92D050"/>
                </patternFill>
              </fill>
              <border>
                <left style="thin">
                  <color auto="1"/>
                </left>
                <right style="thin">
                  <color auto="1"/>
                </right>
                <top style="thin">
                  <color auto="1"/>
                </top>
                <bottom style="thin">
                  <color auto="1"/>
                </bottom>
                <vertical/>
                <horizontal/>
              </border>
            </x14:dxf>
          </x14:cfRule>
          <xm:sqref>AH11</xm:sqref>
        </x14:conditionalFormatting>
        <x14:conditionalFormatting xmlns:xm="http://schemas.microsoft.com/office/excel/2006/main">
          <x14:cfRule type="cellIs" priority="142" operator="equal" id="{819A927D-8FDC-4DCB-882B-CA387C89DA6A}">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43" operator="equal" id="{8488D067-263F-4BD2-B4C8-B375BC21A2D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44" operator="equal" id="{40B025FF-875C-40D2-A6EB-912A3E77768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5" operator="equal" id="{56F38694-1597-495B-9358-DEA222AF5B89}">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6" operator="equal" id="{78D29F1D-F981-4055-B214-5E81A334C2D7}">
            <xm:f>datos!$AE$3</xm:f>
            <x14:dxf>
              <fill>
                <patternFill>
                  <bgColor rgb="FF92D050"/>
                </patternFill>
              </fill>
              <border>
                <left style="thin">
                  <color auto="1"/>
                </left>
                <right style="thin">
                  <color auto="1"/>
                </right>
                <top style="thin">
                  <color auto="1"/>
                </top>
                <bottom style="thin">
                  <color auto="1"/>
                </bottom>
                <vertical/>
                <horizontal/>
              </border>
            </x14:dxf>
          </x14:cfRule>
          <xm:sqref>AH12</xm:sqref>
        </x14:conditionalFormatting>
        <x14:conditionalFormatting xmlns:xm="http://schemas.microsoft.com/office/excel/2006/main">
          <x14:cfRule type="cellIs" priority="138" operator="equal" id="{629C0A38-3B38-4DFC-89BE-702112F159E2}">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39" operator="equal" id="{5B7241C6-1AEE-4BFD-87A4-2D510C408EF8}">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0" operator="equal" id="{2F00F402-D862-4776-97AA-289A80CA613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41" operator="equal" id="{32D66AD7-0DE2-44D8-9EAB-E66C0AD7D2AA}">
            <xm:f>datos!$Y$3</xm:f>
            <x14:dxf>
              <fill>
                <patternFill>
                  <bgColor rgb="FFFF0000"/>
                </patternFill>
              </fill>
              <border>
                <left style="thin">
                  <color auto="1"/>
                </left>
                <right style="thin">
                  <color auto="1"/>
                </right>
                <top style="thin">
                  <color auto="1"/>
                </top>
                <bottom style="thin">
                  <color auto="1"/>
                </bottom>
                <vertical/>
                <horizontal/>
              </border>
            </x14:dxf>
          </x14:cfRule>
          <xm:sqref>AL11</xm:sqref>
        </x14:conditionalFormatting>
        <x14:conditionalFormatting xmlns:xm="http://schemas.microsoft.com/office/excel/2006/main">
          <x14:cfRule type="cellIs" priority="134" operator="equal" id="{32F57B51-FC48-4B5E-9421-8D58EF428802}">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35" operator="equal" id="{75537FAD-7D0D-4ECA-ABA9-F6E01903A1E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6" operator="equal" id="{67E8F617-21F6-4582-9345-E51EEAE2EF46}">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7" operator="equal" id="{B70F126A-C0D7-46AA-9DA1-866B0686183F}">
            <xm:f>datos!$Y$3</xm:f>
            <x14:dxf>
              <fill>
                <patternFill>
                  <bgColor rgb="FFFF0000"/>
                </patternFill>
              </fill>
              <border>
                <left style="thin">
                  <color auto="1"/>
                </left>
                <right style="thin">
                  <color auto="1"/>
                </right>
                <top style="thin">
                  <color auto="1"/>
                </top>
                <bottom style="thin">
                  <color auto="1"/>
                </bottom>
                <vertical/>
                <horizontal/>
              </border>
            </x14:dxf>
          </x14:cfRule>
          <xm:sqref>AL12</xm:sqref>
        </x14:conditionalFormatting>
        <x14:conditionalFormatting xmlns:xm="http://schemas.microsoft.com/office/excel/2006/main">
          <x14:cfRule type="cellIs" priority="156" operator="equal" id="{170D2DFF-0680-4076-BAD8-E320EA256917}">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57" operator="equal" id="{1EEC966F-CA10-40AD-94F5-05ED580C7BF9}">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58" operator="equal" id="{C9B60083-5F6F-41CA-8D61-FA88F1CF1D2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59" operator="equal" id="{A57C39A3-A5F4-41A1-ADED-404E7EE4850F}">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60" operator="equal" id="{300C7397-9E1D-4277-9D6A-B8B7B3952FBB}">
            <xm:f>datos!$AC$11</xm:f>
            <x14:dxf>
              <fill>
                <patternFill>
                  <bgColor rgb="FF92D050"/>
                </patternFill>
              </fill>
              <border>
                <left style="thin">
                  <color auto="1"/>
                </left>
                <right style="thin">
                  <color auto="1"/>
                </right>
                <top style="thin">
                  <color auto="1"/>
                </top>
                <bottom style="thin">
                  <color auto="1"/>
                </bottom>
                <vertical/>
                <horizontal/>
              </border>
            </x14:dxf>
          </x14:cfRule>
          <xm:sqref>AJ11:AJ12</xm:sqref>
        </x14:conditionalFormatting>
        <x14:conditionalFormatting xmlns:xm="http://schemas.microsoft.com/office/excel/2006/main">
          <x14:cfRule type="cellIs" priority="130" operator="equal" id="{3A8B85B0-5636-43EB-B722-4EE4054682C0}">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31" operator="equal" id="{E031B355-8218-4FE1-8A61-79786202086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2" operator="equal" id="{2DD00B9B-E18C-40F9-8365-08CDF533216A}">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3" operator="equal" id="{53452EEB-DFE5-44CF-8D14-0D12474B7E9C}">
            <xm:f>datos!$Y$3</xm:f>
            <x14:dxf>
              <fill>
                <patternFill>
                  <bgColor rgb="FFFF0000"/>
                </patternFill>
              </fill>
              <border>
                <left style="thin">
                  <color auto="1"/>
                </left>
                <right style="thin">
                  <color auto="1"/>
                </right>
                <top style="thin">
                  <color auto="1"/>
                </top>
                <bottom style="thin">
                  <color auto="1"/>
                </bottom>
                <vertical/>
                <horizontal/>
              </border>
            </x14:dxf>
          </x14:cfRule>
          <xm:sqref>S13</xm:sqref>
        </x14:conditionalFormatting>
        <x14:conditionalFormatting xmlns:xm="http://schemas.microsoft.com/office/excel/2006/main">
          <x14:cfRule type="cellIs" priority="125" operator="equal" id="{87F53E54-7771-48C0-884D-E178D844ABFD}">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26" operator="equal" id="{1E734FEA-72C3-4658-B5DE-B448167B6BD1}">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7" operator="equal" id="{C9C4B75E-3E28-4AD9-B516-88200015D13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8" operator="equal" id="{A36BB8EE-DCAA-43D4-A96E-8B1C6C5582B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29" operator="equal" id="{2D47FA5A-74A5-40FB-8FF9-C07F1195ADC6}">
            <xm:f>datos!$AE$3</xm:f>
            <x14:dxf>
              <fill>
                <patternFill>
                  <bgColor rgb="FF92D050"/>
                </patternFill>
              </fill>
              <border>
                <left style="thin">
                  <color auto="1"/>
                </left>
                <right style="thin">
                  <color auto="1"/>
                </right>
                <top style="thin">
                  <color auto="1"/>
                </top>
                <bottom style="thin">
                  <color auto="1"/>
                </bottom>
                <vertical/>
                <horizontal/>
              </border>
            </x14:dxf>
          </x14:cfRule>
          <xm:sqref>AH13</xm:sqref>
        </x14:conditionalFormatting>
        <x14:conditionalFormatting xmlns:xm="http://schemas.microsoft.com/office/excel/2006/main">
          <x14:cfRule type="cellIs" priority="121" operator="equal" id="{18EF08DD-5E42-401F-BDDD-783DE38865F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2" operator="equal" id="{082B6259-B2AF-4BDB-9D78-07DBF7E1A94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3" operator="equal" id="{EE321F48-F33E-4755-95E3-05E34F9D4F8F}">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24" operator="equal" id="{8D93155B-27A3-4639-9255-2C587E0AD161}">
            <xm:f>datos!$Y$3</xm:f>
            <x14:dxf>
              <fill>
                <patternFill>
                  <bgColor rgb="FFFF0000"/>
                </patternFill>
              </fill>
              <border>
                <left style="thin">
                  <color auto="1"/>
                </left>
                <right style="thin">
                  <color auto="1"/>
                </right>
                <top style="thin">
                  <color auto="1"/>
                </top>
                <bottom style="thin">
                  <color auto="1"/>
                </bottom>
                <vertical/>
                <horizontal/>
              </border>
            </x14:dxf>
          </x14:cfRule>
          <xm:sqref>AL13</xm:sqref>
        </x14:conditionalFormatting>
        <x14:conditionalFormatting xmlns:xm="http://schemas.microsoft.com/office/excel/2006/main">
          <x14:cfRule type="cellIs" priority="80" operator="equal" id="{703C006A-ABA1-4731-9031-79E3D85555E3}">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81" operator="equal" id="{F85C1DC0-4771-4C6F-A324-74CAE64BAA7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82" operator="equal" id="{B740692E-FE53-43D2-B687-A71F5F8DE68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83" operator="equal" id="{72657C84-C90D-427A-AF76-54982B023B65}">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84" operator="equal" id="{FD45C6F4-71D9-40D3-B247-BCA43B281701}">
            <xm:f>datos!$AE$3</xm:f>
            <x14:dxf>
              <fill>
                <patternFill>
                  <bgColor rgb="FF92D050"/>
                </patternFill>
              </fill>
              <border>
                <left style="thin">
                  <color auto="1"/>
                </left>
                <right style="thin">
                  <color auto="1"/>
                </right>
                <top style="thin">
                  <color auto="1"/>
                </top>
                <bottom style="thin">
                  <color auto="1"/>
                </bottom>
                <vertical/>
                <horizontal/>
              </border>
            </x14:dxf>
          </x14:cfRule>
          <xm:sqref>N9 N11 N13</xm:sqref>
        </x14:conditionalFormatting>
        <x14:conditionalFormatting xmlns:xm="http://schemas.microsoft.com/office/excel/2006/main">
          <x14:cfRule type="cellIs" priority="75" operator="equal" id="{3902A10D-091D-4180-9247-C2571C7B6C50}">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76" operator="equal" id="{954DEFA9-73F0-43B5-928F-F3AC4D635A1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77" operator="equal" id="{703CF5F2-7297-479B-B10E-CF18C8E452F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78" operator="equal" id="{43219158-7003-454D-B5E3-9E88556EC7AD}">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79" operator="equal" id="{7C083DE9-3C1A-4B01-8F1C-6D90A37112FF}">
            <xm:f>datos!$AC$15</xm:f>
            <x14:dxf>
              <fill>
                <patternFill>
                  <bgColor rgb="FFFF0000"/>
                </patternFill>
              </fill>
            </x14:dxf>
          </x14:cfRule>
          <xm:sqref>Q9 Q11 Q13</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77A7E6D9-639B-47B5-8BD0-24FE0FE56F31}">
          <x14:formula1>
            <xm:f>datos!$N$2:$N$5</xm:f>
          </x14:formula1>
          <xm:sqref>AM7:AM13</xm:sqref>
        </x14:dataValidation>
        <x14:dataValidation type="list" allowBlank="1" showInputMessage="1" showErrorMessage="1" xr:uid="{128CBF55-2643-46CA-A370-ABD12885F5A5}">
          <x14:formula1>
            <xm:f>datos!$J$2:$J$3</xm:f>
          </x14:formula1>
          <xm:sqref>AF7:AF13</xm:sqref>
        </x14:dataValidation>
        <x14:dataValidation type="list" allowBlank="1" showInputMessage="1" showErrorMessage="1" xr:uid="{98A0443D-96F1-472C-BB96-3EB84820216B}">
          <x14:formula1>
            <xm:f>datos!$I$2:$I$4</xm:f>
          </x14:formula1>
          <xm:sqref>AE7:AE13</xm:sqref>
        </x14:dataValidation>
        <x14:dataValidation type="list" allowBlank="1" showInputMessage="1" showErrorMessage="1" xr:uid="{23688A52-D0F5-43A8-AC0C-B8E043E21152}">
          <x14:formula1>
            <xm:f>datos!$F$3:$F$17</xm:f>
          </x14:formula1>
          <xm:sqref>P7:P13</xm:sqref>
        </x14:dataValidation>
        <x14:dataValidation type="list" allowBlank="1" showInputMessage="1" showErrorMessage="1" xr:uid="{499AD60C-587D-4C3B-A9A9-3F6B5D66FB06}">
          <x14:formula1>
            <xm:f>datos!$E$2:$E$8</xm:f>
          </x14:formula1>
          <xm:sqref>L7:L13</xm:sqref>
        </x14:dataValidation>
        <x14:dataValidation type="list" allowBlank="1" showInputMessage="1" showErrorMessage="1" xr:uid="{1B31B84E-0329-4266-A849-C0DA978527C6}">
          <x14:formula1>
            <xm:f>datos!$G$2:$G$4</xm:f>
          </x14:formula1>
          <xm:sqref>G7:G13</xm:sqref>
        </x14:dataValidation>
        <x14:dataValidation type="list" allowBlank="1" showInputMessage="1" showErrorMessage="1" xr:uid="{23FDAA2D-A5ED-4A23-8346-9EFC6BBAD188}">
          <x14:formula1>
            <xm:f>datos!$B$2:$B$17</xm:f>
          </x14:formula1>
          <xm:sqref>B7:B13</xm:sqref>
        </x14:dataValidation>
        <x14:dataValidation type="list" allowBlank="1" showInputMessage="1" showErrorMessage="1" xr:uid="{46701179-696A-42B6-B9F2-D8A5B5DB5453}">
          <x14:formula1>
            <xm:f>datos!$D$2:$D$12</xm:f>
          </x14:formula1>
          <xm:sqref>K7:K13</xm:sqref>
        </x14:dataValidation>
        <x14:dataValidation type="list" allowBlank="1" showInputMessage="1" showErrorMessage="1" xr:uid="{6167462F-EC50-4B8C-A576-2065D979C898}">
          <x14:formula1>
            <xm:f>datos!$A$2:$A$12</xm:f>
          </x14:formula1>
          <xm:sqref>C7:C13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9ADDB-8562-4D1E-971A-152D10882A54}">
  <dimension ref="A1:AQ28"/>
  <sheetViews>
    <sheetView zoomScale="90" zoomScaleNormal="90" workbookViewId="0">
      <selection activeCell="K6" sqref="K6"/>
    </sheetView>
  </sheetViews>
  <sheetFormatPr baseColWidth="10" defaultRowHeight="15" x14ac:dyDescent="0.25"/>
  <cols>
    <col min="1" max="1" width="10.28515625" style="161" customWidth="1"/>
    <col min="2" max="2" width="15" style="161" customWidth="1"/>
    <col min="3" max="3" width="15.7109375" style="161" customWidth="1"/>
    <col min="4" max="4" width="19.140625" style="161" customWidth="1"/>
    <col min="5" max="5" width="32.5703125" style="219" customWidth="1"/>
    <col min="6" max="6" width="13.140625" style="161" customWidth="1"/>
    <col min="7" max="8" width="11.42578125" style="161"/>
    <col min="9" max="9" width="12.7109375" style="161" customWidth="1"/>
    <col min="10" max="10" width="17.42578125" style="161" customWidth="1"/>
    <col min="11" max="11" width="14.7109375" style="161" customWidth="1"/>
    <col min="12" max="12" width="12.28515625" style="161" customWidth="1"/>
    <col min="13" max="13" width="10.140625" style="161" customWidth="1"/>
    <col min="14" max="14" width="11.42578125" style="161"/>
    <col min="15" max="15" width="10.85546875" style="161" customWidth="1"/>
    <col min="16" max="19" width="11.42578125" style="161"/>
    <col min="20" max="21" width="13.28515625" style="161" customWidth="1"/>
    <col min="22" max="23" width="11.42578125" style="161"/>
    <col min="24" max="24" width="17.85546875" style="161" customWidth="1"/>
    <col min="25" max="25" width="11.42578125" style="161"/>
    <col min="26" max="27" width="15.5703125" style="161" customWidth="1"/>
    <col min="28" max="36" width="11.42578125" style="161"/>
    <col min="37" max="37" width="19" style="161" customWidth="1"/>
    <col min="38" max="38" width="14" style="161" bestFit="1" customWidth="1"/>
    <col min="39" max="39" width="16.140625" style="161" customWidth="1"/>
    <col min="40" max="40" width="14.42578125" style="161" customWidth="1"/>
    <col min="41" max="41" width="12.42578125" style="161" customWidth="1"/>
    <col min="42" max="43" width="15" style="161" customWidth="1"/>
    <col min="44" max="16384" width="11.42578125" style="161"/>
  </cols>
  <sheetData>
    <row r="1" spans="1:43" ht="36" customHeight="1" thickBot="1" x14ac:dyDescent="0.3">
      <c r="A1" s="422"/>
      <c r="B1" s="422"/>
      <c r="C1" s="423" t="s">
        <v>236</v>
      </c>
      <c r="D1" s="423"/>
      <c r="E1" s="423"/>
      <c r="F1" s="423"/>
      <c r="G1" s="423"/>
      <c r="H1" s="423"/>
      <c r="I1" s="423"/>
      <c r="J1" s="423"/>
      <c r="K1" s="423"/>
      <c r="L1" s="423"/>
      <c r="M1" s="423"/>
      <c r="N1" s="423"/>
      <c r="O1" s="423"/>
      <c r="P1" s="423"/>
      <c r="Q1" s="423"/>
      <c r="R1" s="423"/>
      <c r="S1" s="423"/>
      <c r="T1" s="423"/>
      <c r="U1" s="423"/>
      <c r="V1" s="423"/>
      <c r="W1" s="423"/>
      <c r="X1" s="423"/>
      <c r="Y1" s="423"/>
      <c r="Z1" s="424"/>
      <c r="AA1" s="425"/>
      <c r="AB1" s="425"/>
      <c r="AC1" s="425"/>
      <c r="AD1" s="425"/>
      <c r="AE1" s="425"/>
      <c r="AF1" s="425"/>
      <c r="AG1" s="425"/>
      <c r="AH1" s="425"/>
      <c r="AI1" s="425"/>
      <c r="AJ1" s="425"/>
      <c r="AK1" s="425"/>
      <c r="AL1" s="425"/>
      <c r="AM1" s="425"/>
      <c r="AN1" s="425"/>
      <c r="AO1" s="425"/>
      <c r="AP1" s="426"/>
      <c r="AQ1" s="117"/>
    </row>
    <row r="2" spans="1:43" s="193" customFormat="1" ht="16.5" customHeight="1" thickBot="1" x14ac:dyDescent="0.3">
      <c r="A2" s="385" t="s">
        <v>164</v>
      </c>
      <c r="B2" s="386"/>
      <c r="C2" s="386"/>
      <c r="D2" s="386"/>
      <c r="E2" s="386"/>
      <c r="F2" s="386"/>
      <c r="G2" s="386"/>
      <c r="H2" s="386"/>
      <c r="I2" s="386"/>
      <c r="J2" s="386"/>
      <c r="K2" s="387"/>
      <c r="L2" s="385" t="s">
        <v>165</v>
      </c>
      <c r="M2" s="386"/>
      <c r="N2" s="386"/>
      <c r="O2" s="386"/>
      <c r="P2" s="386"/>
      <c r="Q2" s="387"/>
      <c r="R2" s="427" t="s">
        <v>177</v>
      </c>
      <c r="S2" s="428"/>
      <c r="T2" s="428"/>
      <c r="U2" s="428"/>
      <c r="V2" s="428"/>
      <c r="W2" s="428"/>
      <c r="X2" s="428"/>
      <c r="Y2" s="428"/>
      <c r="Z2" s="428"/>
      <c r="AA2" s="428"/>
      <c r="AB2" s="428"/>
      <c r="AC2" s="428"/>
      <c r="AD2" s="428"/>
      <c r="AE2" s="429"/>
      <c r="AF2" s="389" t="s">
        <v>178</v>
      </c>
      <c r="AG2" s="386"/>
      <c r="AH2" s="386"/>
      <c r="AI2" s="386"/>
      <c r="AJ2" s="386"/>
      <c r="AK2" s="387"/>
      <c r="AL2" s="385" t="s">
        <v>167</v>
      </c>
      <c r="AM2" s="386"/>
      <c r="AN2" s="386"/>
      <c r="AO2" s="386"/>
      <c r="AP2" s="387"/>
      <c r="AQ2" s="433" t="s">
        <v>183</v>
      </c>
    </row>
    <row r="3" spans="1:43" ht="16.5" customHeight="1" x14ac:dyDescent="0.25">
      <c r="A3" s="377" t="s">
        <v>99</v>
      </c>
      <c r="B3" s="360" t="s">
        <v>180</v>
      </c>
      <c r="C3" s="360" t="s">
        <v>181</v>
      </c>
      <c r="D3" s="373" t="s">
        <v>102</v>
      </c>
      <c r="E3" s="360" t="s">
        <v>273</v>
      </c>
      <c r="F3" s="360" t="s">
        <v>234</v>
      </c>
      <c r="G3" s="360" t="s">
        <v>216</v>
      </c>
      <c r="H3" s="360" t="s">
        <v>233</v>
      </c>
      <c r="I3" s="360" t="s">
        <v>195</v>
      </c>
      <c r="J3" s="391" t="s">
        <v>229</v>
      </c>
      <c r="K3" s="362" t="s">
        <v>197</v>
      </c>
      <c r="L3" s="364" t="s">
        <v>113</v>
      </c>
      <c r="M3" s="366" t="s">
        <v>114</v>
      </c>
      <c r="N3" s="366" t="s">
        <v>115</v>
      </c>
      <c r="O3" s="366" t="s">
        <v>143</v>
      </c>
      <c r="P3" s="366" t="s">
        <v>161</v>
      </c>
      <c r="Q3" s="430" t="s">
        <v>130</v>
      </c>
      <c r="R3" s="377" t="s">
        <v>103</v>
      </c>
      <c r="S3" s="159"/>
      <c r="T3" s="360" t="s">
        <v>128</v>
      </c>
      <c r="U3" s="360"/>
      <c r="V3" s="360"/>
      <c r="W3" s="360"/>
      <c r="X3" s="360"/>
      <c r="Y3" s="360"/>
      <c r="Z3" s="360"/>
      <c r="AA3" s="360" t="s">
        <v>188</v>
      </c>
      <c r="AB3" s="373" t="s">
        <v>189</v>
      </c>
      <c r="AC3" s="360" t="s">
        <v>3</v>
      </c>
      <c r="AD3" s="360"/>
      <c r="AE3" s="362"/>
      <c r="AF3" s="435" t="s">
        <v>104</v>
      </c>
      <c r="AG3" s="366" t="s">
        <v>105</v>
      </c>
      <c r="AH3" s="366" t="s">
        <v>106</v>
      </c>
      <c r="AI3" s="373" t="s">
        <v>107</v>
      </c>
      <c r="AJ3" s="366" t="s">
        <v>108</v>
      </c>
      <c r="AK3" s="375" t="s">
        <v>179</v>
      </c>
      <c r="AL3" s="364" t="s">
        <v>110</v>
      </c>
      <c r="AM3" s="360" t="s">
        <v>132</v>
      </c>
      <c r="AN3" s="360" t="s">
        <v>133</v>
      </c>
      <c r="AO3" s="360" t="s">
        <v>134</v>
      </c>
      <c r="AP3" s="362" t="s">
        <v>163</v>
      </c>
      <c r="AQ3" s="434"/>
    </row>
    <row r="4" spans="1:43" ht="84" customHeight="1" thickBot="1" x14ac:dyDescent="0.3">
      <c r="A4" s="378"/>
      <c r="B4" s="361"/>
      <c r="C4" s="361"/>
      <c r="D4" s="374"/>
      <c r="E4" s="361"/>
      <c r="F4" s="361"/>
      <c r="G4" s="361"/>
      <c r="H4" s="361"/>
      <c r="I4" s="361"/>
      <c r="J4" s="432"/>
      <c r="K4" s="363"/>
      <c r="L4" s="365"/>
      <c r="M4" s="367"/>
      <c r="N4" s="367"/>
      <c r="O4" s="367"/>
      <c r="P4" s="367"/>
      <c r="Q4" s="431"/>
      <c r="R4" s="378"/>
      <c r="S4" s="173" t="s">
        <v>144</v>
      </c>
      <c r="T4" s="173" t="s">
        <v>142</v>
      </c>
      <c r="U4" s="173" t="s">
        <v>136</v>
      </c>
      <c r="V4" s="173" t="s">
        <v>141</v>
      </c>
      <c r="W4" s="173" t="s">
        <v>139</v>
      </c>
      <c r="X4" s="157" t="s">
        <v>140</v>
      </c>
      <c r="Y4" s="173" t="s">
        <v>137</v>
      </c>
      <c r="Z4" s="157" t="s">
        <v>138</v>
      </c>
      <c r="AA4" s="361"/>
      <c r="AB4" s="374"/>
      <c r="AC4" s="160" t="s">
        <v>190</v>
      </c>
      <c r="AD4" s="160" t="s">
        <v>191</v>
      </c>
      <c r="AE4" s="174" t="s">
        <v>192</v>
      </c>
      <c r="AF4" s="436"/>
      <c r="AG4" s="367"/>
      <c r="AH4" s="367"/>
      <c r="AI4" s="374"/>
      <c r="AJ4" s="367"/>
      <c r="AK4" s="376"/>
      <c r="AL4" s="365"/>
      <c r="AM4" s="361"/>
      <c r="AN4" s="361"/>
      <c r="AO4" s="361"/>
      <c r="AP4" s="363"/>
      <c r="AQ4" s="434"/>
    </row>
    <row r="5" spans="1:43" ht="44.25" customHeight="1" x14ac:dyDescent="0.25">
      <c r="A5" s="420">
        <v>1</v>
      </c>
      <c r="B5" s="212"/>
      <c r="C5" s="212" t="s">
        <v>261</v>
      </c>
      <c r="D5" s="215" t="str">
        <f>IFERROR(VLOOKUP(B5,datos!B1:C21,2,0),"")</f>
        <v/>
      </c>
      <c r="E5" s="202"/>
      <c r="F5" s="212"/>
      <c r="G5" s="175"/>
      <c r="H5" s="175"/>
      <c r="I5" s="213"/>
      <c r="J5" s="212" t="s">
        <v>228</v>
      </c>
      <c r="K5" s="217" t="s">
        <v>274</v>
      </c>
      <c r="L5" s="149">
        <v>30</v>
      </c>
      <c r="M5" s="166" t="str">
        <f>IFERROR(VLOOKUP(N5,datos!$AC$2:$AE$7,3,0),"")</f>
        <v>Media</v>
      </c>
      <c r="N5" s="147">
        <f>+IF(OR(L5="",L5=0),"",IF(L5&lt;=datos!$AD$3,datos!$AC$3,IF(AND(L5&gt;datos!$AD$3,L5&lt;=datos!$AD$4),datos!$AC$4,IF(AND(L5&gt;datos!$AD$4,L5&lt;=datos!$AD$5),datos!$AC$5,IF(AND(L5&gt;datos!$AD$5,L5&lt;=datos!$AD$6),datos!$AC$6,IF(L5&gt;datos!$AD$7,datos!$AC$7,0))))))</f>
        <v>0.6</v>
      </c>
      <c r="O5" s="168" t="e">
        <f>+HLOOKUP(A5,#REF!,22,0)</f>
        <v>#REF!</v>
      </c>
      <c r="P5" s="147" t="e">
        <f>+IF(O5="","",VLOOKUP(O5,datos!$AC$12:$AD$15,2,0))</f>
        <v>#REF!</v>
      </c>
      <c r="Q5" s="162" t="str">
        <f ca="1">IFERROR(INDIRECT("datos!"&amp;HLOOKUP(O5,calculo_imp,2,FALSE)&amp;VLOOKUP(M5,calculo_prob,2,FALSE)),"")</f>
        <v/>
      </c>
      <c r="R5" s="99">
        <v>1</v>
      </c>
      <c r="S5" s="150"/>
      <c r="T5" s="87"/>
      <c r="U5" s="87"/>
      <c r="V5" s="87"/>
      <c r="W5" s="87"/>
      <c r="X5" s="87"/>
      <c r="Y5" s="87"/>
      <c r="Z5" s="87"/>
      <c r="AA5" s="87"/>
      <c r="AB5" s="155" t="str">
        <f>IF(AC5="","",VLOOKUP(AC5,datos!$AT$6:$AU$9,2,0))</f>
        <v/>
      </c>
      <c r="AC5" s="150"/>
      <c r="AD5" s="150"/>
      <c r="AE5" s="95" t="str">
        <f>IF(AND(AC5="",AD5=""),"",IF(AC5="",0,VLOOKUP(AC5,datos!$AP$3:$AR$7,3,0))+IF(AD5="",0,VLOOKUP(AD5,datos!$AP$3:$AR$7,3,0)))</f>
        <v/>
      </c>
      <c r="AF5" s="106" t="str">
        <f>IF(OR(AG5="",AG5=0),"",IF(AG5&lt;=datos!$AC$3,datos!$AE$3,IF(AG5&lt;=datos!$AC$4,datos!$AE$4,IF(AG5&lt;=datos!$AC$5,datos!$AE$5,IF(AG5&lt;=datos!$AC$6,datos!$AE$6,IF(AG5&lt;=datos!$AC$7,datos!$AE$7,""))))))</f>
        <v/>
      </c>
      <c r="AG5" s="107" t="str">
        <f t="shared" ref="AG5:AG10" si="0">IF(AB5="","",IF(R5=1,IF(AB5="Probabilidad",N5-(N5*AE5),N5),IF(AB5="Probabilidad",AG4-(AG4*AE5),AG4)))</f>
        <v/>
      </c>
      <c r="AH5" s="166" t="str">
        <f>+IF(AI5&lt;=datos!$AD$11,datos!$AC$11,IF(AI5&lt;=datos!$AD$12,datos!$AC$12,IF(AI5&lt;=datos!$AD$13,datos!$AC$13,IF(AI5&lt;=datos!$AD$14,datos!$AC$14,IF(AI5&lt;=datos!$AD$15,datos!$AC$15,"")))))</f>
        <v/>
      </c>
      <c r="AI5" s="107" t="str">
        <f t="shared" ref="AI5:AI10" si="1">IF(AB5="","",IF(R5=1,IF(AB5="Impacto",P5-(P5*AE5),P5),IF(AB5="Impacto",AI4-(AI4*AE5),AI4)))</f>
        <v/>
      </c>
      <c r="AJ5" s="166" t="str">
        <f t="shared" ref="AJ5:AJ21" ca="1" si="2">IFERROR(INDIRECT("datos!"&amp;HLOOKUP(AH5,calculo_imp,2,FALSE)&amp;VLOOKUP(AF5,calculo_prob,2,FALSE)),"")</f>
        <v/>
      </c>
      <c r="AK5" s="91"/>
      <c r="AL5" s="149"/>
      <c r="AM5" s="88"/>
      <c r="AN5" s="88"/>
      <c r="AO5" s="150"/>
      <c r="AP5" s="170"/>
      <c r="AQ5" s="171"/>
    </row>
    <row r="6" spans="1:43" ht="42.75" customHeight="1" thickBot="1" x14ac:dyDescent="0.3">
      <c r="A6" s="421"/>
      <c r="B6" s="211"/>
      <c r="C6" s="211"/>
      <c r="D6" s="216"/>
      <c r="E6" s="204"/>
      <c r="F6" s="211"/>
      <c r="G6" s="221"/>
      <c r="H6" s="221"/>
      <c r="I6" s="214"/>
      <c r="J6" s="220"/>
      <c r="K6" s="218"/>
      <c r="L6" s="145"/>
      <c r="M6" s="167"/>
      <c r="N6" s="141"/>
      <c r="O6" s="169"/>
      <c r="P6" s="140" t="str">
        <f>+IF(O6="","",VLOOKUP(O6,datos!$AC$12:$AD$15,2,0))</f>
        <v/>
      </c>
      <c r="Q6" s="163"/>
      <c r="R6" s="100">
        <v>2</v>
      </c>
      <c r="S6" s="142"/>
      <c r="T6" s="83"/>
      <c r="U6" s="83"/>
      <c r="V6" s="83"/>
      <c r="W6" s="83"/>
      <c r="X6" s="83"/>
      <c r="Y6" s="83"/>
      <c r="Z6" s="83"/>
      <c r="AA6" s="83"/>
      <c r="AB6" s="152" t="str">
        <f>IF(AC6="","",VLOOKUP(AC6,datos!$AT$6:$AU$9,2,0))</f>
        <v/>
      </c>
      <c r="AC6" s="143"/>
      <c r="AD6" s="143"/>
      <c r="AE6" s="96" t="str">
        <f>IF(AND(AC6="",AD6=""),"",IF(AC6="",0,VLOOKUP(AC6,datos!$AP$3:$AR$7,3,0))+IF(AD6="",0,VLOOKUP(AD6,datos!$AP$3:$AR$7,3,0)))</f>
        <v/>
      </c>
      <c r="AF6" s="108" t="str">
        <f>IF(OR(AG6="",AG6=0),"",IF(AG6&lt;=datos!$AC$3,datos!$AE$3,IF(AG6&lt;=datos!$AC$4,datos!$AE$4,IF(AG6&lt;=datos!$AC$5,datos!$AE$5,IF(AG6&lt;=datos!$AC$6,datos!$AE$6,IF(AG6&lt;=datos!$AC$7,datos!$AE$7,""))))))</f>
        <v/>
      </c>
      <c r="AG6" s="109" t="str">
        <f t="shared" si="0"/>
        <v/>
      </c>
      <c r="AH6" s="167" t="str">
        <f>+IF(AI6&lt;=datos!$AD$11,datos!$AC$11,IF(AI6&lt;=datos!$AD$12,datos!$AC$12,IF(AI6&lt;=datos!$AD$13,datos!$AC$13,IF(AI6&lt;=datos!$AD$14,datos!$AC$14,IF(AI6&lt;=datos!$AD$15,datos!$AC$15,"")))))</f>
        <v/>
      </c>
      <c r="AI6" s="109" t="str">
        <f t="shared" si="1"/>
        <v/>
      </c>
      <c r="AJ6" s="167" t="str">
        <f t="shared" ca="1" si="2"/>
        <v/>
      </c>
      <c r="AK6" s="92"/>
      <c r="AL6" s="145"/>
      <c r="AM6" s="84"/>
      <c r="AN6" s="84"/>
      <c r="AO6" s="143"/>
      <c r="AP6" s="164"/>
      <c r="AQ6" s="165"/>
    </row>
    <row r="7" spans="1:43" ht="30" customHeight="1" thickBot="1" x14ac:dyDescent="0.3">
      <c r="A7" s="351">
        <v>2</v>
      </c>
      <c r="B7" s="346"/>
      <c r="C7" s="346"/>
      <c r="D7" s="353" t="str">
        <f>IFERROR(VLOOKUP(B7,datos!B6:C26,2,0),"")</f>
        <v/>
      </c>
      <c r="E7" s="205"/>
      <c r="F7" s="346"/>
      <c r="G7" s="417"/>
      <c r="H7" s="417"/>
      <c r="I7" s="352"/>
      <c r="J7" s="406"/>
      <c r="K7" s="355"/>
      <c r="L7" s="331"/>
      <c r="M7" s="402" t="str">
        <f>IFERROR(VLOOKUP(N7,datos!$AC$2:$AE$7,3,0),"")</f>
        <v/>
      </c>
      <c r="N7" s="303" t="str">
        <f>+IF(OR(L7="",L7=0),"",IF(L7&lt;=datos!$AD$3,datos!$AC$3,IF(AND(L7&gt;datos!$AD$3,L7&lt;=datos!$AD$4),datos!$AC$4,IF(AND(L7&gt;datos!$AD$4,L7&lt;=datos!$AD$5),datos!$AC$5,IF(AND(L7&gt;datos!$AD$5,L7&lt;=datos!$AD$6),datos!$AC$6,IF(L7&gt;datos!$AD$7,datos!$AC$7,0))))))</f>
        <v/>
      </c>
      <c r="O7" s="404" t="e">
        <f>+HLOOKUP(A7,#REF!,22,0)</f>
        <v>#REF!</v>
      </c>
      <c r="P7" s="303" t="e">
        <f>+IF(O7="","",VLOOKUP(O7,datos!$AC$12:$AD$15,2,0))</f>
        <v>#REF!</v>
      </c>
      <c r="Q7" s="413" t="str">
        <f ca="1">IFERROR(INDIRECT("datos!"&amp;HLOOKUP(O7,calculo_imp,2,FALSE)&amp;VLOOKUP(M7,calculo_prob,2,FALSE)),"")</f>
        <v/>
      </c>
      <c r="R7" s="99">
        <v>1</v>
      </c>
      <c r="S7" s="150"/>
      <c r="T7" s="137"/>
      <c r="U7" s="137"/>
      <c r="V7" s="137"/>
      <c r="W7" s="137"/>
      <c r="X7" s="137"/>
      <c r="Y7" s="137"/>
      <c r="Z7" s="87"/>
      <c r="AA7" s="87"/>
      <c r="AB7" s="155" t="str">
        <f>IF(AC7="","",VLOOKUP(AC7,datos!$AT$6:$AU$9,2,0))</f>
        <v/>
      </c>
      <c r="AC7" s="150"/>
      <c r="AD7" s="150"/>
      <c r="AE7" s="95" t="str">
        <f>IF(AND(AC7="",AD7=""),"",IF(AC7="",0,VLOOKUP(AC7,datos!$AP$3:$AR$7,3,0))+IF(AD7="",0,VLOOKUP(AD7,datos!$AP$3:$AR$7,3,0)))</f>
        <v/>
      </c>
      <c r="AF7" s="106" t="str">
        <f>IF(OR(AG7="",AG7=0),"",IF(AG7&lt;=datos!$AC$3,datos!$AE$3,IF(AG7&lt;=datos!$AC$4,datos!$AE$4,IF(AG7&lt;=datos!$AC$5,datos!$AE$5,IF(AG7&lt;=datos!$AC$6,datos!$AE$6,IF(AG7&lt;=datos!$AC$7,datos!$AE$7,""))))))</f>
        <v/>
      </c>
      <c r="AG7" s="107" t="str">
        <f>IF(AB7="","",IF(R7=1,IF(AB7="Probabilidad",N7-(N7*AE7),N7),IF(AB7="Probabilidad",#REF!-(#REF!*AE7),#REF!)))</f>
        <v/>
      </c>
      <c r="AH7" s="166" t="str">
        <f>+IF(AI7&lt;=datos!$AD$11,datos!$AC$11,IF(AI7&lt;=datos!$AD$12,datos!$AC$12,IF(AI7&lt;=datos!$AD$13,datos!$AC$13,IF(AI7&lt;=datos!$AD$14,datos!$AC$14,IF(AI7&lt;=datos!$AD$15,datos!$AC$15,"")))))</f>
        <v/>
      </c>
      <c r="AI7" s="107" t="str">
        <f>IF(AB7="","",IF(R7=1,IF(AB7="Impacto",P7-(P7*AE7),P7),IF(AB7="Impacto",#REF!-(#REF!*AE7),#REF!)))</f>
        <v/>
      </c>
      <c r="AJ7" s="166" t="str">
        <f t="shared" ca="1" si="2"/>
        <v/>
      </c>
      <c r="AK7" s="91"/>
      <c r="AL7" s="149"/>
      <c r="AM7" s="88"/>
      <c r="AN7" s="88"/>
      <c r="AO7" s="150"/>
      <c r="AP7" s="278"/>
      <c r="AQ7" s="407"/>
    </row>
    <row r="8" spans="1:43" ht="27" customHeight="1" thickBot="1" x14ac:dyDescent="0.3">
      <c r="A8" s="324"/>
      <c r="B8" s="325"/>
      <c r="C8" s="325"/>
      <c r="D8" s="327"/>
      <c r="E8" s="203"/>
      <c r="F8" s="325"/>
      <c r="G8" s="417"/>
      <c r="H8" s="417"/>
      <c r="I8" s="326"/>
      <c r="J8" s="406"/>
      <c r="K8" s="323"/>
      <c r="L8" s="332"/>
      <c r="M8" s="403"/>
      <c r="N8" s="329"/>
      <c r="O8" s="405"/>
      <c r="P8" s="329" t="e">
        <f>IF(OR(#REF!=datos!$AB$10,#REF!=datos!$AB$16),"",VLOOKUP(#REF!,datos!$AA$10:$AC$21,3,0))</f>
        <v>#REF!</v>
      </c>
      <c r="Q8" s="414"/>
      <c r="R8" s="100">
        <v>2</v>
      </c>
      <c r="S8" s="143"/>
      <c r="T8" s="137"/>
      <c r="U8" s="137"/>
      <c r="V8" s="137"/>
      <c r="W8" s="137"/>
      <c r="X8" s="137"/>
      <c r="Y8" s="137"/>
      <c r="Z8" s="83"/>
      <c r="AA8" s="87"/>
      <c r="AB8" s="152" t="str">
        <f>IF(AC8="","",VLOOKUP(AC8,datos!$AT$6:$AU$9,2,0))</f>
        <v/>
      </c>
      <c r="AC8" s="143"/>
      <c r="AD8" s="143"/>
      <c r="AE8" s="96" t="str">
        <f>IF(AND(AC8="",AD8=""),"",IF(AC8="",0,VLOOKUP(AC8,datos!$AP$3:$AR$7,3,0))+IF(AD8="",0,VLOOKUP(AD8,datos!$AP$3:$AR$7,3,0)))</f>
        <v/>
      </c>
      <c r="AF8" s="108" t="str">
        <f>IF(OR(AG8="",AG8=0),"",IF(AG8&lt;=datos!$AC$3,datos!$AE$3,IF(AG8&lt;=datos!$AC$4,datos!$AE$4,IF(AG8&lt;=datos!$AC$5,datos!$AE$5,IF(AG8&lt;=datos!$AC$6,datos!$AE$6,IF(AG8&lt;=datos!$AC$7,datos!$AE$7,""))))))</f>
        <v/>
      </c>
      <c r="AG8" s="109" t="str">
        <f t="shared" si="0"/>
        <v/>
      </c>
      <c r="AH8" s="167" t="str">
        <f>+IF(AI8&lt;=datos!$AD$11,datos!$AC$11,IF(AI8&lt;=datos!$AD$12,datos!$AC$12,IF(AI8&lt;=datos!$AD$13,datos!$AC$13,IF(AI8&lt;=datos!$AD$14,datos!$AC$14,IF(AI8&lt;=datos!$AD$15,datos!$AC$15,"")))))</f>
        <v/>
      </c>
      <c r="AI8" s="109" t="str">
        <f t="shared" si="1"/>
        <v/>
      </c>
      <c r="AJ8" s="167" t="str">
        <f t="shared" ca="1" si="2"/>
        <v/>
      </c>
      <c r="AK8" s="92"/>
      <c r="AL8" s="145"/>
      <c r="AM8" s="84"/>
      <c r="AN8" s="84"/>
      <c r="AO8" s="143"/>
      <c r="AP8" s="415"/>
      <c r="AQ8" s="408"/>
    </row>
    <row r="9" spans="1:43" ht="31.5" customHeight="1" thickBot="1" x14ac:dyDescent="0.3">
      <c r="A9" s="324"/>
      <c r="B9" s="325"/>
      <c r="C9" s="325"/>
      <c r="D9" s="327"/>
      <c r="E9" s="203"/>
      <c r="F9" s="325"/>
      <c r="G9" s="417"/>
      <c r="H9" s="417"/>
      <c r="I9" s="326"/>
      <c r="J9" s="406"/>
      <c r="K9" s="323"/>
      <c r="L9" s="332"/>
      <c r="M9" s="403"/>
      <c r="N9" s="329"/>
      <c r="O9" s="405"/>
      <c r="P9" s="329" t="e">
        <f>IF(OR(#REF!=datos!$AB$10,#REF!=datos!$AB$16),"",VLOOKUP(#REF!,datos!$AA$10:$AC$21,3,0))</f>
        <v>#REF!</v>
      </c>
      <c r="Q9" s="414"/>
      <c r="R9" s="100">
        <v>3</v>
      </c>
      <c r="S9" s="143"/>
      <c r="T9" s="137"/>
      <c r="U9" s="137"/>
      <c r="V9" s="137"/>
      <c r="W9" s="137"/>
      <c r="X9" s="137"/>
      <c r="Y9" s="137"/>
      <c r="Z9" s="83"/>
      <c r="AA9" s="87"/>
      <c r="AB9" s="152" t="str">
        <f>IF(AC9="","",VLOOKUP(AC9,datos!$AT$6:$AU$9,2,0))</f>
        <v/>
      </c>
      <c r="AC9" s="143"/>
      <c r="AD9" s="143"/>
      <c r="AE9" s="96" t="str">
        <f>IF(AND(AC9="",AD9=""),"",IF(AC9="",0,VLOOKUP(AC9,datos!$AP$3:$AR$7,3,0))+IF(AD9="",0,VLOOKUP(AD9,datos!$AP$3:$AR$7,3,0)))</f>
        <v/>
      </c>
      <c r="AF9" s="108" t="str">
        <f>IF(OR(AG9="",AG9=0),"",IF(AG9&lt;=datos!$AC$3,datos!$AE$3,IF(AG9&lt;=datos!$AC$4,datos!$AE$4,IF(AG9&lt;=datos!$AC$5,datos!$AE$5,IF(AG9&lt;=datos!$AC$6,datos!$AE$6,IF(AG9&lt;=datos!$AC$7,datos!$AE$7,""))))))</f>
        <v/>
      </c>
      <c r="AG9" s="109" t="str">
        <f t="shared" si="0"/>
        <v/>
      </c>
      <c r="AH9" s="167" t="str">
        <f>+IF(AI9&lt;=datos!$AD$11,datos!$AC$11,IF(AI9&lt;=datos!$AD$12,datos!$AC$12,IF(AI9&lt;=datos!$AD$13,datos!$AC$13,IF(AI9&lt;=datos!$AD$14,datos!$AC$14,IF(AI9&lt;=datos!$AD$15,datos!$AC$15,"")))))</f>
        <v/>
      </c>
      <c r="AI9" s="109" t="str">
        <f t="shared" si="1"/>
        <v/>
      </c>
      <c r="AJ9" s="167" t="str">
        <f t="shared" ca="1" si="2"/>
        <v/>
      </c>
      <c r="AK9" s="92"/>
      <c r="AL9" s="145"/>
      <c r="AM9" s="84"/>
      <c r="AN9" s="84"/>
      <c r="AO9" s="143"/>
      <c r="AP9" s="415"/>
      <c r="AQ9" s="408"/>
    </row>
    <row r="10" spans="1:43" ht="36.75" customHeight="1" thickBot="1" x14ac:dyDescent="0.3">
      <c r="A10" s="324"/>
      <c r="B10" s="325"/>
      <c r="C10" s="325"/>
      <c r="D10" s="327"/>
      <c r="E10" s="203"/>
      <c r="F10" s="325"/>
      <c r="G10" s="417"/>
      <c r="H10" s="417"/>
      <c r="I10" s="326"/>
      <c r="J10" s="406"/>
      <c r="K10" s="323"/>
      <c r="L10" s="332"/>
      <c r="M10" s="403"/>
      <c r="N10" s="329"/>
      <c r="O10" s="405"/>
      <c r="P10" s="329" t="e">
        <f>IF(OR(#REF!=datos!$AB$10,#REF!=datos!$AB$16),"",VLOOKUP(#REF!,datos!$AA$10:$AC$21,3,0))</f>
        <v>#REF!</v>
      </c>
      <c r="Q10" s="414"/>
      <c r="R10" s="100">
        <v>4</v>
      </c>
      <c r="S10" s="143"/>
      <c r="T10" s="137"/>
      <c r="U10" s="137"/>
      <c r="V10" s="137"/>
      <c r="W10" s="137"/>
      <c r="X10" s="137"/>
      <c r="Y10" s="137"/>
      <c r="Z10" s="83"/>
      <c r="AA10" s="87"/>
      <c r="AB10" s="152" t="str">
        <f>IF(AC10="","",VLOOKUP(AC10,datos!$AT$6:$AU$9,2,0))</f>
        <v/>
      </c>
      <c r="AC10" s="143"/>
      <c r="AD10" s="143"/>
      <c r="AE10" s="96" t="str">
        <f>IF(AND(AC10="",AD10=""),"",IF(AC10="",0,VLOOKUP(AC10,datos!$AP$3:$AR$7,3,0))+IF(AD10="",0,VLOOKUP(AD10,datos!$AP$3:$AR$7,3,0)))</f>
        <v/>
      </c>
      <c r="AF10" s="108" t="str">
        <f>IF(OR(AG10="",AG10=0),"",IF(AG10&lt;=datos!$AC$3,datos!$AE$3,IF(AG10&lt;=datos!$AC$4,datos!$AE$4,IF(AG10&lt;=datos!$AC$5,datos!$AE$5,IF(AG10&lt;=datos!$AC$6,datos!$AE$6,IF(AG10&lt;=datos!$AC$7,datos!$AE$7,""))))))</f>
        <v/>
      </c>
      <c r="AG10" s="109" t="str">
        <f t="shared" si="0"/>
        <v/>
      </c>
      <c r="AH10" s="167" t="str">
        <f>+IF(AI10&lt;=datos!$AD$11,datos!$AC$11,IF(AI10&lt;=datos!$AD$12,datos!$AC$12,IF(AI10&lt;=datos!$AD$13,datos!$AC$13,IF(AI10&lt;=datos!$AD$14,datos!$AC$14,IF(AI10&lt;=datos!$AD$15,datos!$AC$15,"")))))</f>
        <v/>
      </c>
      <c r="AI10" s="109" t="str">
        <f t="shared" si="1"/>
        <v/>
      </c>
      <c r="AJ10" s="167" t="str">
        <f t="shared" ca="1" si="2"/>
        <v/>
      </c>
      <c r="AK10" s="92"/>
      <c r="AL10" s="145"/>
      <c r="AM10" s="84"/>
      <c r="AN10" s="84"/>
      <c r="AO10" s="143"/>
      <c r="AP10" s="415"/>
      <c r="AQ10" s="408"/>
    </row>
    <row r="11" spans="1:43" ht="82.5" customHeight="1" thickBot="1" x14ac:dyDescent="0.3">
      <c r="A11" s="158">
        <v>3</v>
      </c>
      <c r="B11" s="150"/>
      <c r="C11" s="150"/>
      <c r="D11" s="155" t="str">
        <f>IFERROR(VLOOKUP(B11,datos!B11:C31,2,0),"")</f>
        <v/>
      </c>
      <c r="E11" s="202"/>
      <c r="F11" s="150"/>
      <c r="G11" s="138"/>
      <c r="H11" s="150"/>
      <c r="I11" s="154"/>
      <c r="J11" s="172"/>
      <c r="K11" s="148"/>
      <c r="L11" s="149"/>
      <c r="M11" s="166" t="str">
        <f>IFERROR(VLOOKUP(N11,datos!$AC$2:$AE$7,3,0),"")</f>
        <v/>
      </c>
      <c r="N11" s="147" t="str">
        <f>+IF(OR(L11="",L11=0),"",IF(L11&lt;=datos!$AD$3,datos!$AC$3,IF(AND(L11&gt;datos!$AD$3,L11&lt;=datos!$AD$4),datos!$AC$4,IF(AND(L11&gt;datos!$AD$4,L11&lt;=datos!$AD$5),datos!$AC$5,IF(AND(L11&gt;datos!$AD$5,L11&lt;=datos!$AD$6),datos!$AC$6,IF(L11&gt;datos!$AD$7,datos!$AC$7,0))))))</f>
        <v/>
      </c>
      <c r="O11" s="168" t="e">
        <f>+HLOOKUP(A11,#REF!,22,0)</f>
        <v>#REF!</v>
      </c>
      <c r="P11" s="147" t="e">
        <f>+IF(O11="","",VLOOKUP(O11,datos!$AC$12:$AD$15,2,0))</f>
        <v>#REF!</v>
      </c>
      <c r="Q11" s="162" t="str">
        <f ca="1">IFERROR(INDIRECT("datos!"&amp;HLOOKUP(O11,calculo_imp,2,FALSE)&amp;VLOOKUP(M11,calculo_prob,2,FALSE)),"")</f>
        <v/>
      </c>
      <c r="R11" s="99">
        <v>1</v>
      </c>
      <c r="S11" s="150"/>
      <c r="T11" s="87"/>
      <c r="U11" s="87"/>
      <c r="V11" s="87"/>
      <c r="W11" s="87"/>
      <c r="X11" s="87"/>
      <c r="Y11" s="87"/>
      <c r="Z11" s="87"/>
      <c r="AA11" s="87"/>
      <c r="AB11" s="155" t="str">
        <f>IF(AC11="","",VLOOKUP(AC11,datos!$AT$6:$AU$9,2,0))</f>
        <v/>
      </c>
      <c r="AC11" s="150"/>
      <c r="AD11" s="150"/>
      <c r="AE11" s="95" t="str">
        <f>IF(AND(AC11="",AD11=""),"",IF(AC11="",0,VLOOKUP(AC11,datos!$AP$3:$AR$7,3,0))+IF(AD11="",0,VLOOKUP(AD11,datos!$AP$3:$AR$7,3,0)))</f>
        <v/>
      </c>
      <c r="AF11" s="106" t="str">
        <f>IF(OR(AG11="",AG11=0),"",IF(AG11&lt;=datos!$AC$3,datos!$AE$3,IF(AG11&lt;=datos!$AC$4,datos!$AE$4,IF(AG11&lt;=datos!$AC$5,datos!$AE$5,IF(AG11&lt;=datos!$AC$6,datos!$AE$6,IF(AG11&lt;=datos!$AC$7,datos!$AE$7,""))))))</f>
        <v/>
      </c>
      <c r="AG11" s="107" t="str">
        <f>IF(AB11="","",IF(R11=1,IF(AB11="Probabilidad",N11-(N11*AE11),N11),IF(AB11="Probabilidad",#REF!-(#REF!*AE11),#REF!)))</f>
        <v/>
      </c>
      <c r="AH11" s="166" t="str">
        <f>+IF(AI11&lt;=datos!$AD$11,datos!$AC$11,IF(AI11&lt;=datos!$AD$12,datos!$AC$12,IF(AI11&lt;=datos!$AD$13,datos!$AC$13,IF(AI11&lt;=datos!$AD$14,datos!$AC$14,IF(AI11&lt;=datos!$AD$15,datos!$AC$15,"")))))</f>
        <v/>
      </c>
      <c r="AI11" s="107" t="str">
        <f>IF(AB11="","",IF(R11=1,IF(AB11="Impacto",P11-(P11*AE11),P11),IF(AB11="Impacto",#REF!-(#REF!*AE11),#REF!)))</f>
        <v/>
      </c>
      <c r="AJ11" s="166" t="str">
        <f t="shared" ca="1" si="2"/>
        <v/>
      </c>
      <c r="AK11" s="91"/>
      <c r="AL11" s="149"/>
      <c r="AM11" s="88"/>
      <c r="AN11" s="88"/>
      <c r="AO11" s="150"/>
      <c r="AP11" s="170"/>
      <c r="AQ11" s="171"/>
    </row>
    <row r="12" spans="1:43" x14ac:dyDescent="0.25">
      <c r="A12" s="309">
        <v>4</v>
      </c>
      <c r="B12" s="305"/>
      <c r="C12" s="305"/>
      <c r="D12" s="313" t="str">
        <f>IFERROR(VLOOKUP(B12,datos!B12:C36,2,0),"")</f>
        <v/>
      </c>
      <c r="E12" s="202"/>
      <c r="F12" s="305"/>
      <c r="G12" s="305"/>
      <c r="H12" s="305"/>
      <c r="I12" s="305"/>
      <c r="J12" s="282"/>
      <c r="K12" s="322"/>
      <c r="L12" s="331"/>
      <c r="M12" s="402" t="str">
        <f>IFERROR(VLOOKUP(N12,datos!$AC$2:$AE$7,3,0),"")</f>
        <v/>
      </c>
      <c r="N12" s="303" t="str">
        <f>+IF(OR(L12="",L12=0),"",IF(L12&lt;=datos!$AD$3,datos!$AC$3,IF(AND(L12&gt;datos!$AD$3,L12&lt;=datos!$AD$4),datos!$AC$4,IF(AND(L12&gt;datos!$AD$4,L12&lt;=datos!$AD$5),datos!$AC$5,IF(AND(L12&gt;datos!$AD$5,L12&lt;=datos!$AD$6),datos!$AC$6,IF(L12&gt;datos!$AD$7,datos!$AC$7,0))))))</f>
        <v/>
      </c>
      <c r="O12" s="404" t="e">
        <f>+HLOOKUP(A12,#REF!,22,0)</f>
        <v>#REF!</v>
      </c>
      <c r="P12" s="303" t="e">
        <f>+IF(O12="","",VLOOKUP(O12,datos!$AC$12:$AD$15,2,0))</f>
        <v>#REF!</v>
      </c>
      <c r="Q12" s="413" t="str">
        <f ca="1">IFERROR(INDIRECT("datos!"&amp;HLOOKUP(O12,calculo_imp,2,FALSE)&amp;VLOOKUP(M12,calculo_prob,2,FALSE)),"")</f>
        <v/>
      </c>
      <c r="R12" s="99">
        <v>1</v>
      </c>
      <c r="S12" s="150"/>
      <c r="T12" s="87"/>
      <c r="U12" s="87"/>
      <c r="V12" s="87"/>
      <c r="W12" s="87"/>
      <c r="X12" s="87"/>
      <c r="Y12" s="87"/>
      <c r="Z12" s="87"/>
      <c r="AA12" s="87"/>
      <c r="AB12" s="155" t="str">
        <f>IF(AC12="","",VLOOKUP(AC12,datos!$AT$6:$AU$9,2,0))</f>
        <v/>
      </c>
      <c r="AC12" s="150"/>
      <c r="AD12" s="150"/>
      <c r="AE12" s="95" t="str">
        <f>IF(AND(AC12="",AD12=""),"",IF(AC12="",0,VLOOKUP(AC12,datos!$AP$3:$AR$7,3,0))+IF(AD12="",0,VLOOKUP(AD12,datos!$AP$3:$AR$7,3,0)))</f>
        <v/>
      </c>
      <c r="AF12" s="106" t="str">
        <f>IF(OR(AG12="",AG12=0),"",IF(AG12&lt;=datos!$AC$3,datos!$AE$3,IF(AG12&lt;=datos!$AC$4,datos!$AE$4,IF(AG12&lt;=datos!$AC$5,datos!$AE$5,IF(AG12&lt;=datos!$AC$6,datos!$AE$6,IF(AG12&lt;=datos!$AC$7,datos!$AE$7,""))))))</f>
        <v/>
      </c>
      <c r="AG12" s="107" t="str">
        <f>IF(AB12="","",IF(R12=1,IF(AB12="Probabilidad",N12-(N12*AE12),N12),IF(AB12="Probabilidad",#REF!-(#REF!*AE12),#REF!)))</f>
        <v/>
      </c>
      <c r="AH12" s="166" t="str">
        <f>+IF(AI12&lt;=datos!$AD$11,datos!$AC$11,IF(AI12&lt;=datos!$AD$12,datos!$AC$12,IF(AI12&lt;=datos!$AD$13,datos!$AC$13,IF(AI12&lt;=datos!$AD$14,datos!$AC$14,IF(AI12&lt;=datos!$AD$15,datos!$AC$15,"")))))</f>
        <v/>
      </c>
      <c r="AI12" s="107" t="str">
        <f>IF(AB12="","",IF(R12=1,IF(AB12="Impacto",P12-(P12*AE12),P12),IF(AB12="Impacto",#REF!-(#REF!*AE12),#REF!)))</f>
        <v/>
      </c>
      <c r="AJ12" s="166" t="str">
        <f t="shared" ca="1" si="2"/>
        <v/>
      </c>
      <c r="AK12" s="91"/>
      <c r="AL12" s="149"/>
      <c r="AM12" s="88"/>
      <c r="AN12" s="88"/>
      <c r="AO12" s="150"/>
      <c r="AP12" s="278"/>
      <c r="AQ12" s="407"/>
    </row>
    <row r="13" spans="1:43" x14ac:dyDescent="0.25">
      <c r="A13" s="324"/>
      <c r="B13" s="325"/>
      <c r="C13" s="325"/>
      <c r="D13" s="327"/>
      <c r="E13" s="203"/>
      <c r="F13" s="325"/>
      <c r="G13" s="325"/>
      <c r="H13" s="325"/>
      <c r="I13" s="325"/>
      <c r="J13" s="406"/>
      <c r="K13" s="323"/>
      <c r="L13" s="332"/>
      <c r="M13" s="403"/>
      <c r="N13" s="329"/>
      <c r="O13" s="405"/>
      <c r="P13" s="329" t="e">
        <f>IF(OR(#REF!=datos!$AB$10,#REF!=datos!$AB$16),"",VLOOKUP(#REF!,datos!$AA$10:$AC$21,3,0))</f>
        <v>#REF!</v>
      </c>
      <c r="Q13" s="414"/>
      <c r="R13" s="100">
        <v>2</v>
      </c>
      <c r="S13" s="143"/>
      <c r="T13" s="83"/>
      <c r="U13" s="83"/>
      <c r="V13" s="83"/>
      <c r="W13" s="83"/>
      <c r="X13" s="83"/>
      <c r="Y13" s="83"/>
      <c r="Z13" s="83"/>
      <c r="AA13" s="83"/>
      <c r="AB13" s="152" t="str">
        <f>IF(AC13="","",VLOOKUP(AC13,datos!$AT$6:$AU$9,2,0))</f>
        <v/>
      </c>
      <c r="AC13" s="143"/>
      <c r="AD13" s="143"/>
      <c r="AE13" s="96" t="str">
        <f>IF(AND(AC13="",AD13=""),"",IF(AC13="",0,VLOOKUP(AC13,datos!$AP$3:$AR$7,3,0))+IF(AD13="",0,VLOOKUP(AD13,datos!$AP$3:$AR$7,3,0)))</f>
        <v/>
      </c>
      <c r="AF13" s="108" t="str">
        <f>IF(OR(AG13="",AG13=0),"",IF(AG13&lt;=datos!$AC$3,datos!$AE$3,IF(AG13&lt;=datos!$AC$4,datos!$AE$4,IF(AG13&lt;=datos!$AC$5,datos!$AE$5,IF(AG13&lt;=datos!$AC$6,datos!$AE$6,IF(AG13&lt;=datos!$AC$7,datos!$AE$7,""))))))</f>
        <v/>
      </c>
      <c r="AG13" s="109" t="str">
        <f t="shared" ref="AG13:AG21" si="3">IF(AB13="","",IF(R13=1,IF(AB13="Probabilidad",N13-(N13*AE13),N13),IF(AB13="Probabilidad",AG12-(AG12*AE13),AG12)))</f>
        <v/>
      </c>
      <c r="AH13" s="167" t="str">
        <f>+IF(AI13&lt;=datos!$AD$11,datos!$AC$11,IF(AI13&lt;=datos!$AD$12,datos!$AC$12,IF(AI13&lt;=datos!$AD$13,datos!$AC$13,IF(AI13&lt;=datos!$AD$14,datos!$AC$14,IF(AI13&lt;=datos!$AD$15,datos!$AC$15,"")))))</f>
        <v/>
      </c>
      <c r="AI13" s="109" t="str">
        <f t="shared" ref="AI13:AI21" si="4">IF(AB13="","",IF(R13=1,IF(AB13="Impacto",P13-(P13*AE13),P13),IF(AB13="Impacto",AI12-(AI12*AE13),AI12)))</f>
        <v/>
      </c>
      <c r="AJ13" s="167" t="str">
        <f t="shared" ca="1" si="2"/>
        <v/>
      </c>
      <c r="AK13" s="92"/>
      <c r="AL13" s="145"/>
      <c r="AM13" s="84"/>
      <c r="AN13" s="84"/>
      <c r="AO13" s="143"/>
      <c r="AP13" s="415"/>
      <c r="AQ13" s="408"/>
    </row>
    <row r="14" spans="1:43" x14ac:dyDescent="0.25">
      <c r="A14" s="324"/>
      <c r="B14" s="325"/>
      <c r="C14" s="325"/>
      <c r="D14" s="327"/>
      <c r="E14" s="203"/>
      <c r="F14" s="325"/>
      <c r="G14" s="325"/>
      <c r="H14" s="325"/>
      <c r="I14" s="325"/>
      <c r="J14" s="406"/>
      <c r="K14" s="323"/>
      <c r="L14" s="332"/>
      <c r="M14" s="403"/>
      <c r="N14" s="329"/>
      <c r="O14" s="405"/>
      <c r="P14" s="329" t="e">
        <f>IF(OR(#REF!=datos!$AB$10,#REF!=datos!$AB$16),"",VLOOKUP(#REF!,datos!$AA$10:$AC$21,3,0))</f>
        <v>#REF!</v>
      </c>
      <c r="Q14" s="414"/>
      <c r="R14" s="100">
        <v>3</v>
      </c>
      <c r="S14" s="101"/>
      <c r="T14" s="83"/>
      <c r="U14" s="83"/>
      <c r="V14" s="83"/>
      <c r="W14" s="83"/>
      <c r="X14" s="83"/>
      <c r="Y14" s="83"/>
      <c r="Z14" s="83"/>
      <c r="AA14" s="83"/>
      <c r="AB14" s="152" t="str">
        <f>IF(AC14="","",VLOOKUP(AC14,datos!$AT$6:$AU$9,2,0))</f>
        <v/>
      </c>
      <c r="AC14" s="143"/>
      <c r="AD14" s="143"/>
      <c r="AE14" s="96" t="str">
        <f>IF(AND(AC14="",AD14=""),"",IF(AC14="",0,VLOOKUP(AC14,datos!$AP$3:$AR$7,3,0))+IF(AD14="",0,VLOOKUP(AD14,datos!$AP$3:$AR$7,3,0)))</f>
        <v/>
      </c>
      <c r="AF14" s="108" t="str">
        <f>IF(OR(AG14="",AG14=0),"",IF(AG14&lt;=datos!$AC$3,datos!$AE$3,IF(AG14&lt;=datos!$AC$4,datos!$AE$4,IF(AG14&lt;=datos!$AC$5,datos!$AE$5,IF(AG14&lt;=datos!$AC$6,datos!$AE$6,IF(AG14&lt;=datos!$AC$7,datos!$AE$7,""))))))</f>
        <v/>
      </c>
      <c r="AG14" s="109" t="str">
        <f t="shared" si="3"/>
        <v/>
      </c>
      <c r="AH14" s="167" t="str">
        <f>+IF(AI14&lt;=datos!$AD$11,datos!$AC$11,IF(AI14&lt;=datos!$AD$12,datos!$AC$12,IF(AI14&lt;=datos!$AD$13,datos!$AC$13,IF(AI14&lt;=datos!$AD$14,datos!$AC$14,IF(AI14&lt;=datos!$AD$15,datos!$AC$15,"")))))</f>
        <v/>
      </c>
      <c r="AI14" s="109" t="str">
        <f t="shared" si="4"/>
        <v/>
      </c>
      <c r="AJ14" s="167" t="str">
        <f t="shared" ca="1" si="2"/>
        <v/>
      </c>
      <c r="AK14" s="92"/>
      <c r="AL14" s="145"/>
      <c r="AM14" s="84"/>
      <c r="AN14" s="84"/>
      <c r="AO14" s="143"/>
      <c r="AP14" s="415"/>
      <c r="AQ14" s="408"/>
    </row>
    <row r="15" spans="1:43" x14ac:dyDescent="0.25">
      <c r="A15" s="324"/>
      <c r="B15" s="325"/>
      <c r="C15" s="325"/>
      <c r="D15" s="327"/>
      <c r="E15" s="203"/>
      <c r="F15" s="325"/>
      <c r="G15" s="325"/>
      <c r="H15" s="325"/>
      <c r="I15" s="325"/>
      <c r="J15" s="406"/>
      <c r="K15" s="323"/>
      <c r="L15" s="332"/>
      <c r="M15" s="403"/>
      <c r="N15" s="329"/>
      <c r="O15" s="405"/>
      <c r="P15" s="329" t="e">
        <f>IF(OR(#REF!=datos!$AB$10,#REF!=datos!$AB$16),"",VLOOKUP(#REF!,datos!$AA$10:$AC$21,3,0))</f>
        <v>#REF!</v>
      </c>
      <c r="Q15" s="414"/>
      <c r="R15" s="100">
        <v>4</v>
      </c>
      <c r="S15" s="101"/>
      <c r="T15" s="83"/>
      <c r="U15" s="83"/>
      <c r="V15" s="83"/>
      <c r="W15" s="83"/>
      <c r="X15" s="83"/>
      <c r="Y15" s="83"/>
      <c r="Z15" s="83"/>
      <c r="AA15" s="83"/>
      <c r="AB15" s="152" t="str">
        <f>IF(AC15="","",VLOOKUP(AC15,datos!$AT$6:$AU$9,2,0))</f>
        <v/>
      </c>
      <c r="AC15" s="143"/>
      <c r="AD15" s="143"/>
      <c r="AE15" s="96" t="str">
        <f>IF(AND(AC15="",AD15=""),"",IF(AC15="",0,VLOOKUP(AC15,datos!$AP$3:$AR$7,3,0))+IF(AD15="",0,VLOOKUP(AD15,datos!$AP$3:$AR$7,3,0)))</f>
        <v/>
      </c>
      <c r="AF15" s="108" t="str">
        <f>IF(OR(AG15="",AG15=0),"",IF(AG15&lt;=datos!$AC$3,datos!$AE$3,IF(AG15&lt;=datos!$AC$4,datos!$AE$4,IF(AG15&lt;=datos!$AC$5,datos!$AE$5,IF(AG15&lt;=datos!$AC$6,datos!$AE$6,IF(AG15&lt;=datos!$AC$7,datos!$AE$7,""))))))</f>
        <v/>
      </c>
      <c r="AG15" s="109" t="str">
        <f t="shared" si="3"/>
        <v/>
      </c>
      <c r="AH15" s="167" t="str">
        <f>+IF(AI15&lt;=datos!$AD$11,datos!$AC$11,IF(AI15&lt;=datos!$AD$12,datos!$AC$12,IF(AI15&lt;=datos!$AD$13,datos!$AC$13,IF(AI15&lt;=datos!$AD$14,datos!$AC$14,IF(AI15&lt;=datos!$AD$15,datos!$AC$15,"")))))</f>
        <v/>
      </c>
      <c r="AI15" s="109" t="str">
        <f t="shared" si="4"/>
        <v/>
      </c>
      <c r="AJ15" s="167" t="str">
        <f t="shared" ca="1" si="2"/>
        <v/>
      </c>
      <c r="AK15" s="92"/>
      <c r="AL15" s="145"/>
      <c r="AM15" s="84"/>
      <c r="AN15" s="84"/>
      <c r="AO15" s="143"/>
      <c r="AP15" s="415"/>
      <c r="AQ15" s="408"/>
    </row>
    <row r="16" spans="1:43" ht="15.75" thickBot="1" x14ac:dyDescent="0.3">
      <c r="A16" s="310"/>
      <c r="B16" s="306"/>
      <c r="C16" s="306"/>
      <c r="D16" s="314"/>
      <c r="E16" s="204"/>
      <c r="F16" s="306"/>
      <c r="G16" s="306"/>
      <c r="H16" s="306"/>
      <c r="I16" s="306"/>
      <c r="J16" s="283"/>
      <c r="K16" s="357"/>
      <c r="L16" s="410"/>
      <c r="M16" s="411"/>
      <c r="N16" s="412"/>
      <c r="O16" s="418"/>
      <c r="P16" s="412" t="e">
        <f>IF(OR(#REF!=datos!$AB$10,#REF!=datos!$AB$16),"",VLOOKUP(#REF!,datos!$AA$10:$AC$21,3,0))</f>
        <v>#REF!</v>
      </c>
      <c r="Q16" s="419"/>
      <c r="R16" s="102">
        <v>5</v>
      </c>
      <c r="S16" s="103"/>
      <c r="T16" s="89"/>
      <c r="U16" s="89"/>
      <c r="V16" s="89"/>
      <c r="W16" s="89"/>
      <c r="X16" s="89"/>
      <c r="Y16" s="89"/>
      <c r="Z16" s="89"/>
      <c r="AA16" s="89"/>
      <c r="AB16" s="153" t="str">
        <f>IF(AC16="","",VLOOKUP(AC16,datos!$AT$6:$AU$9,2,0))</f>
        <v/>
      </c>
      <c r="AC16" s="151"/>
      <c r="AD16" s="151"/>
      <c r="AE16" s="97" t="str">
        <f>IF(AND(AC16="",AD16=""),"",IF(AC16="",0,VLOOKUP(AC16,datos!$AP$3:$AR$7,3,0))+IF(AD16="",0,VLOOKUP(AD16,datos!$AP$3:$AR$7,3,0)))</f>
        <v/>
      </c>
      <c r="AF16" s="110" t="str">
        <f>IF(OR(AG16="",AG16=0),"",IF(AG16&lt;=datos!$AC$3,datos!$AE$3,IF(AG16&lt;=datos!$AC$4,datos!$AE$4,IF(AG16&lt;=datos!$AC$5,datos!$AE$5,IF(AG16&lt;=datos!$AC$6,datos!$AE$6,IF(AG16&lt;=datos!$AC$7,datos!$AE$7,""))))))</f>
        <v/>
      </c>
      <c r="AG16" s="111" t="str">
        <f t="shared" si="3"/>
        <v/>
      </c>
      <c r="AH16" s="112" t="str">
        <f>+IF(AI16&lt;=datos!$AD$11,datos!$AC$11,IF(AI16&lt;=datos!$AD$12,datos!$AC$12,IF(AI16&lt;=datos!$AD$13,datos!$AC$13,IF(AI16&lt;=datos!$AD$14,datos!$AC$14,IF(AI16&lt;=datos!$AD$15,datos!$AC$15,"")))))</f>
        <v/>
      </c>
      <c r="AI16" s="111" t="str">
        <f t="shared" si="4"/>
        <v/>
      </c>
      <c r="AJ16" s="112" t="str">
        <f t="shared" ca="1" si="2"/>
        <v/>
      </c>
      <c r="AK16" s="93"/>
      <c r="AL16" s="156"/>
      <c r="AM16" s="90"/>
      <c r="AN16" s="90"/>
      <c r="AO16" s="151"/>
      <c r="AP16" s="279"/>
      <c r="AQ16" s="409"/>
    </row>
    <row r="17" spans="1:43" x14ac:dyDescent="0.25">
      <c r="A17" s="351">
        <v>5</v>
      </c>
      <c r="B17" s="346"/>
      <c r="C17" s="346"/>
      <c r="D17" s="353" t="str">
        <f>IFERROR(VLOOKUP(B17,datos!B21:C41,2,0),"")</f>
        <v/>
      </c>
      <c r="E17" s="205"/>
      <c r="F17" s="346"/>
      <c r="G17" s="346"/>
      <c r="H17" s="346"/>
      <c r="I17" s="346"/>
      <c r="J17" s="406"/>
      <c r="K17" s="355"/>
      <c r="L17" s="331"/>
      <c r="M17" s="402" t="str">
        <f>IFERROR(VLOOKUP(N17,datos!$AC$2:$AE$7,3,0),"")</f>
        <v/>
      </c>
      <c r="N17" s="303" t="str">
        <f>+IF(OR(L17="",L17=0),"",IF(L17&lt;=datos!$AD$3,datos!$AC$3,IF(AND(L17&gt;datos!$AD$3,L17&lt;=datos!$AD$4),datos!$AC$4,IF(AND(L17&gt;datos!$AD$4,L17&lt;=datos!$AD$5),datos!$AC$5,IF(AND(L17&gt;datos!$AD$5,L17&lt;=datos!$AD$6),datos!$AC$6,IF(L17&gt;datos!$AD$7,datos!$AC$7,0))))))</f>
        <v/>
      </c>
      <c r="O17" s="404" t="e">
        <f>+HLOOKUP(A17,#REF!,22,0)</f>
        <v>#REF!</v>
      </c>
      <c r="P17" s="303" t="e">
        <f>+IF(O17="","",VLOOKUP(O17,datos!$AC$12:$AD$15,2,0))</f>
        <v>#REF!</v>
      </c>
      <c r="Q17" s="413" t="str">
        <f ca="1">IFERROR(INDIRECT("datos!"&amp;HLOOKUP(O17,calculo_imp,2,FALSE)&amp;VLOOKUP(M17,calculo_prob,2,FALSE)),"")</f>
        <v/>
      </c>
      <c r="R17" s="104">
        <v>1</v>
      </c>
      <c r="S17" s="105"/>
      <c r="T17" s="85"/>
      <c r="U17" s="85"/>
      <c r="V17" s="85"/>
      <c r="W17" s="85"/>
      <c r="X17" s="85"/>
      <c r="Y17" s="85"/>
      <c r="Z17" s="85"/>
      <c r="AA17" s="85"/>
      <c r="AB17" s="146" t="str">
        <f>IF(AC17="","",VLOOKUP(AC17,datos!$AT$6:$AU$9,2,0))</f>
        <v/>
      </c>
      <c r="AC17" s="142"/>
      <c r="AD17" s="142"/>
      <c r="AE17" s="98" t="str">
        <f>IF(AND(AC17="",AD17=""),"",IF(AC17="",0,VLOOKUP(AC17,datos!$AP$3:$AR$7,3,0))+IF(AD17="",0,VLOOKUP(AD17,datos!$AP$3:$AR$7,3,0)))</f>
        <v/>
      </c>
      <c r="AF17" s="118" t="str">
        <f>IF(OR(AG17="",AG17=0),"",IF(AG17&lt;=datos!$AC$3,datos!$AE$3,IF(AG17&lt;=datos!$AC$4,datos!$AE$4,IF(AG17&lt;=datos!$AC$5,datos!$AE$5,IF(AG17&lt;=datos!$AC$6,datos!$AE$6,IF(AG17&lt;=datos!$AC$7,datos!$AE$7,""))))))</f>
        <v/>
      </c>
      <c r="AG17" s="115" t="str">
        <f t="shared" si="3"/>
        <v/>
      </c>
      <c r="AH17" s="116" t="str">
        <f>+IF(AI17&lt;=datos!$AD$11,datos!$AC$11,IF(AI17&lt;=datos!$AD$12,datos!$AC$12,IF(AI17&lt;=datos!$AD$13,datos!$AC$13,IF(AI17&lt;=datos!$AD$14,datos!$AC$14,IF(AI17&lt;=datos!$AD$15,datos!$AC$15,"")))))</f>
        <v/>
      </c>
      <c r="AI17" s="115" t="str">
        <f t="shared" si="4"/>
        <v/>
      </c>
      <c r="AJ17" s="116" t="str">
        <f t="shared" ca="1" si="2"/>
        <v/>
      </c>
      <c r="AK17" s="94"/>
      <c r="AL17" s="144"/>
      <c r="AM17" s="86"/>
      <c r="AN17" s="86"/>
      <c r="AO17" s="142"/>
      <c r="AP17" s="415"/>
      <c r="AQ17" s="408"/>
    </row>
    <row r="18" spans="1:43" x14ac:dyDescent="0.25">
      <c r="A18" s="324"/>
      <c r="B18" s="325"/>
      <c r="C18" s="325"/>
      <c r="D18" s="327"/>
      <c r="E18" s="203"/>
      <c r="F18" s="325"/>
      <c r="G18" s="325"/>
      <c r="H18" s="325"/>
      <c r="I18" s="325"/>
      <c r="J18" s="406"/>
      <c r="K18" s="323"/>
      <c r="L18" s="332"/>
      <c r="M18" s="403"/>
      <c r="N18" s="329"/>
      <c r="O18" s="405"/>
      <c r="P18" s="329" t="e">
        <f>IF(OR(#REF!=datos!$AB$10,#REF!=datos!$AB$16),"",VLOOKUP(#REF!,datos!$AA$10:$AC$21,3,0))</f>
        <v>#REF!</v>
      </c>
      <c r="Q18" s="414"/>
      <c r="R18" s="100">
        <v>2</v>
      </c>
      <c r="S18" s="101"/>
      <c r="T18" s="83"/>
      <c r="U18" s="83"/>
      <c r="V18" s="83"/>
      <c r="W18" s="83"/>
      <c r="X18" s="83"/>
      <c r="Y18" s="83"/>
      <c r="Z18" s="83"/>
      <c r="AA18" s="83"/>
      <c r="AB18" s="152" t="str">
        <f>IF(AC18="","",VLOOKUP(AC18,datos!$AT$6:$AU$9,2,0))</f>
        <v/>
      </c>
      <c r="AC18" s="143"/>
      <c r="AD18" s="143"/>
      <c r="AE18" s="96" t="str">
        <f>IF(AND(AC18="",AD18=""),"",IF(AC18="",0,VLOOKUP(AC18,datos!$AP$3:$AR$7,3,0))+IF(AD18="",0,VLOOKUP(AD18,datos!$AP$3:$AR$7,3,0)))</f>
        <v/>
      </c>
      <c r="AF18" s="108" t="str">
        <f>IF(OR(AG18="",AG18=0),"",IF(AG18&lt;=datos!$AC$3,datos!$AE$3,IF(AG18&lt;=datos!$AC$4,datos!$AE$4,IF(AG18&lt;=datos!$AC$5,datos!$AE$5,IF(AG18&lt;=datos!$AC$6,datos!$AE$6,IF(AG18&lt;=datos!$AC$7,datos!$AE$7,""))))))</f>
        <v/>
      </c>
      <c r="AG18" s="109" t="str">
        <f t="shared" si="3"/>
        <v/>
      </c>
      <c r="AH18" s="167" t="str">
        <f>+IF(AI18&lt;=datos!$AD$11,datos!$AC$11,IF(AI18&lt;=datos!$AD$12,datos!$AC$12,IF(AI18&lt;=datos!$AD$13,datos!$AC$13,IF(AI18&lt;=datos!$AD$14,datos!$AC$14,IF(AI18&lt;=datos!$AD$15,datos!$AC$15,"")))))</f>
        <v/>
      </c>
      <c r="AI18" s="109" t="str">
        <f t="shared" si="4"/>
        <v/>
      </c>
      <c r="AJ18" s="167" t="str">
        <f t="shared" ca="1" si="2"/>
        <v/>
      </c>
      <c r="AK18" s="92"/>
      <c r="AL18" s="145"/>
      <c r="AM18" s="84"/>
      <c r="AN18" s="84"/>
      <c r="AO18" s="143"/>
      <c r="AP18" s="415"/>
      <c r="AQ18" s="408"/>
    </row>
    <row r="19" spans="1:43" x14ac:dyDescent="0.25">
      <c r="A19" s="324"/>
      <c r="B19" s="325"/>
      <c r="C19" s="325"/>
      <c r="D19" s="327"/>
      <c r="E19" s="203"/>
      <c r="F19" s="325"/>
      <c r="G19" s="325"/>
      <c r="H19" s="325"/>
      <c r="I19" s="325"/>
      <c r="J19" s="406"/>
      <c r="K19" s="323"/>
      <c r="L19" s="332"/>
      <c r="M19" s="403"/>
      <c r="N19" s="329"/>
      <c r="O19" s="405"/>
      <c r="P19" s="329" t="e">
        <f>IF(OR(#REF!=datos!$AB$10,#REF!=datos!$AB$16),"",VLOOKUP(#REF!,datos!$AA$10:$AC$21,3,0))</f>
        <v>#REF!</v>
      </c>
      <c r="Q19" s="414"/>
      <c r="R19" s="100">
        <v>3</v>
      </c>
      <c r="S19" s="101"/>
      <c r="T19" s="83"/>
      <c r="U19" s="83"/>
      <c r="V19" s="83"/>
      <c r="W19" s="83"/>
      <c r="X19" s="83"/>
      <c r="Y19" s="83"/>
      <c r="Z19" s="83"/>
      <c r="AA19" s="83"/>
      <c r="AB19" s="152" t="str">
        <f>IF(AC19="","",VLOOKUP(AC19,datos!$AT$6:$AU$9,2,0))</f>
        <v/>
      </c>
      <c r="AC19" s="143"/>
      <c r="AD19" s="143"/>
      <c r="AE19" s="96" t="str">
        <f>IF(AND(AC19="",AD19=""),"",IF(AC19="",0,VLOOKUP(AC19,datos!$AP$3:$AR$7,3,0))+IF(AD19="",0,VLOOKUP(AD19,datos!$AP$3:$AR$7,3,0)))</f>
        <v/>
      </c>
      <c r="AF19" s="108" t="str">
        <f>IF(OR(AG19="",AG19=0),"",IF(AG19&lt;=datos!$AC$3,datos!$AE$3,IF(AG19&lt;=datos!$AC$4,datos!$AE$4,IF(AG19&lt;=datos!$AC$5,datos!$AE$5,IF(AG19&lt;=datos!$AC$6,datos!$AE$6,IF(AG19&lt;=datos!$AC$7,datos!$AE$7,""))))))</f>
        <v/>
      </c>
      <c r="AG19" s="109" t="str">
        <f t="shared" si="3"/>
        <v/>
      </c>
      <c r="AH19" s="167" t="str">
        <f>+IF(AI19&lt;=datos!$AD$11,datos!$AC$11,IF(AI19&lt;=datos!$AD$12,datos!$AC$12,IF(AI19&lt;=datos!$AD$13,datos!$AC$13,IF(AI19&lt;=datos!$AD$14,datos!$AC$14,IF(AI19&lt;=datos!$AD$15,datos!$AC$15,"")))))</f>
        <v/>
      </c>
      <c r="AI19" s="109" t="str">
        <f t="shared" si="4"/>
        <v/>
      </c>
      <c r="AJ19" s="167" t="str">
        <f t="shared" ca="1" si="2"/>
        <v/>
      </c>
      <c r="AK19" s="92"/>
      <c r="AL19" s="145"/>
      <c r="AM19" s="84"/>
      <c r="AN19" s="84"/>
      <c r="AO19" s="143"/>
      <c r="AP19" s="415"/>
      <c r="AQ19" s="408"/>
    </row>
    <row r="20" spans="1:43" x14ac:dyDescent="0.25">
      <c r="A20" s="324"/>
      <c r="B20" s="325"/>
      <c r="C20" s="325"/>
      <c r="D20" s="327"/>
      <c r="E20" s="203"/>
      <c r="F20" s="325"/>
      <c r="G20" s="325"/>
      <c r="H20" s="325"/>
      <c r="I20" s="325"/>
      <c r="J20" s="406"/>
      <c r="K20" s="323"/>
      <c r="L20" s="332"/>
      <c r="M20" s="403"/>
      <c r="N20" s="329"/>
      <c r="O20" s="405"/>
      <c r="P20" s="329" t="e">
        <f>IF(OR(#REF!=datos!$AB$10,#REF!=datos!$AB$16),"",VLOOKUP(#REF!,datos!$AA$10:$AC$21,3,0))</f>
        <v>#REF!</v>
      </c>
      <c r="Q20" s="414"/>
      <c r="R20" s="100">
        <v>4</v>
      </c>
      <c r="S20" s="101"/>
      <c r="T20" s="83"/>
      <c r="U20" s="83"/>
      <c r="V20" s="83"/>
      <c r="W20" s="83"/>
      <c r="X20" s="83"/>
      <c r="Y20" s="83"/>
      <c r="Z20" s="83"/>
      <c r="AA20" s="83"/>
      <c r="AB20" s="152" t="str">
        <f>IF(AC20="","",VLOOKUP(AC20,datos!$AT$6:$AU$9,2,0))</f>
        <v/>
      </c>
      <c r="AC20" s="143"/>
      <c r="AD20" s="143"/>
      <c r="AE20" s="96" t="str">
        <f>IF(AND(AC20="",AD20=""),"",IF(AC20="",0,VLOOKUP(AC20,datos!$AP$3:$AR$7,3,0))+IF(AD20="",0,VLOOKUP(AD20,datos!$AP$3:$AR$7,3,0)))</f>
        <v/>
      </c>
      <c r="AF20" s="108" t="str">
        <f>IF(OR(AG20="",AG20=0),"",IF(AG20&lt;=datos!$AC$3,datos!$AE$3,IF(AG20&lt;=datos!$AC$4,datos!$AE$4,IF(AG20&lt;=datos!$AC$5,datos!$AE$5,IF(AG20&lt;=datos!$AC$6,datos!$AE$6,IF(AG20&lt;=datos!$AC$7,datos!$AE$7,""))))))</f>
        <v/>
      </c>
      <c r="AG20" s="109" t="str">
        <f t="shared" si="3"/>
        <v/>
      </c>
      <c r="AH20" s="167" t="str">
        <f>+IF(AI20&lt;=datos!$AD$11,datos!$AC$11,IF(AI20&lt;=datos!$AD$12,datos!$AC$12,IF(AI20&lt;=datos!$AD$13,datos!$AC$13,IF(AI20&lt;=datos!$AD$14,datos!$AC$14,IF(AI20&lt;=datos!$AD$15,datos!$AC$15,"")))))</f>
        <v/>
      </c>
      <c r="AI20" s="109" t="str">
        <f t="shared" si="4"/>
        <v/>
      </c>
      <c r="AJ20" s="167" t="str">
        <f t="shared" ca="1" si="2"/>
        <v/>
      </c>
      <c r="AK20" s="92"/>
      <c r="AL20" s="145"/>
      <c r="AM20" s="84"/>
      <c r="AN20" s="84"/>
      <c r="AO20" s="143"/>
      <c r="AP20" s="415"/>
      <c r="AQ20" s="408"/>
    </row>
    <row r="21" spans="1:43" x14ac:dyDescent="0.25">
      <c r="A21" s="324"/>
      <c r="B21" s="325"/>
      <c r="C21" s="325"/>
      <c r="D21" s="327"/>
      <c r="E21" s="203"/>
      <c r="F21" s="325"/>
      <c r="G21" s="325"/>
      <c r="H21" s="325"/>
      <c r="I21" s="325"/>
      <c r="J21" s="346"/>
      <c r="K21" s="323"/>
      <c r="L21" s="332"/>
      <c r="M21" s="403"/>
      <c r="N21" s="329"/>
      <c r="O21" s="405"/>
      <c r="P21" s="329" t="e">
        <f>IF(OR(#REF!=datos!$AB$10,#REF!=datos!$AB$16),"",VLOOKUP(#REF!,datos!$AA$10:$AC$21,3,0))</f>
        <v>#REF!</v>
      </c>
      <c r="Q21" s="414"/>
      <c r="R21" s="100">
        <v>5</v>
      </c>
      <c r="S21" s="101"/>
      <c r="T21" s="83"/>
      <c r="U21" s="83"/>
      <c r="V21" s="83"/>
      <c r="W21" s="83"/>
      <c r="X21" s="83"/>
      <c r="Y21" s="83"/>
      <c r="Z21" s="83"/>
      <c r="AA21" s="83"/>
      <c r="AB21" s="152" t="str">
        <f>IF(AC21="","",VLOOKUP(AC21,datos!$AT$6:$AU$9,2,0))</f>
        <v/>
      </c>
      <c r="AC21" s="143"/>
      <c r="AD21" s="143"/>
      <c r="AE21" s="96" t="str">
        <f>IF(AND(AC21="",AD21=""),"",IF(AC21="",0,VLOOKUP(AC21,datos!$AP$3:$AR$7,3,0))+IF(AD21="",0,VLOOKUP(AD21,datos!$AP$3:$AR$7,3,0)))</f>
        <v/>
      </c>
      <c r="AF21" s="108" t="str">
        <f>IF(OR(AG21="",AG21=0),"",IF(AG21&lt;=datos!$AC$3,datos!$AE$3,IF(AG21&lt;=datos!$AC$4,datos!$AE$4,IF(AG21&lt;=datos!$AC$5,datos!$AE$5,IF(AG21&lt;=datos!$AC$6,datos!$AE$6,IF(AG21&lt;=datos!$AC$7,datos!$AE$7,""))))))</f>
        <v/>
      </c>
      <c r="AG21" s="109" t="str">
        <f t="shared" si="3"/>
        <v/>
      </c>
      <c r="AH21" s="167" t="str">
        <f>+IF(AI21&lt;=datos!$AD$11,datos!$AC$11,IF(AI21&lt;=datos!$AD$12,datos!$AC$12,IF(AI21&lt;=datos!$AD$13,datos!$AC$13,IF(AI21&lt;=datos!$AD$14,datos!$AC$14,IF(AI21&lt;=datos!$AD$15,datos!$AC$15,"")))))</f>
        <v/>
      </c>
      <c r="AI21" s="109" t="str">
        <f t="shared" si="4"/>
        <v/>
      </c>
      <c r="AJ21" s="167" t="str">
        <f t="shared" ca="1" si="2"/>
        <v/>
      </c>
      <c r="AK21" s="92"/>
      <c r="AL21" s="145"/>
      <c r="AM21" s="84"/>
      <c r="AN21" s="84"/>
      <c r="AO21" s="143"/>
      <c r="AP21" s="355"/>
      <c r="AQ21" s="416"/>
    </row>
    <row r="25" spans="1:43" x14ac:dyDescent="0.25">
      <c r="A25" s="342" t="s">
        <v>176</v>
      </c>
      <c r="B25" s="342"/>
      <c r="C25" s="342"/>
      <c r="D25" s="342"/>
      <c r="E25" s="342"/>
      <c r="F25" s="342"/>
      <c r="G25" s="343" t="s">
        <v>168</v>
      </c>
      <c r="H25" s="345"/>
      <c r="I25" s="345"/>
      <c r="J25" s="344"/>
      <c r="K25" s="343" t="s">
        <v>169</v>
      </c>
      <c r="L25" s="345"/>
      <c r="M25" s="344"/>
    </row>
    <row r="26" spans="1:43" x14ac:dyDescent="0.25">
      <c r="A26" s="200" t="s">
        <v>170</v>
      </c>
      <c r="B26" s="201" t="s">
        <v>171</v>
      </c>
      <c r="C26" s="342" t="s">
        <v>172</v>
      </c>
      <c r="D26" s="342"/>
      <c r="E26" s="342"/>
      <c r="F26" s="342"/>
      <c r="G26" s="338" t="s">
        <v>173</v>
      </c>
      <c r="H26" s="339"/>
      <c r="I26" s="339"/>
      <c r="J26" s="340"/>
      <c r="K26" s="338" t="s">
        <v>173</v>
      </c>
      <c r="L26" s="339"/>
      <c r="M26" s="340"/>
    </row>
    <row r="27" spans="1:43" x14ac:dyDescent="0.25">
      <c r="A27" s="334"/>
      <c r="B27" s="335"/>
      <c r="C27" s="337"/>
      <c r="D27" s="337"/>
      <c r="E27" s="337"/>
      <c r="F27" s="337"/>
      <c r="G27" s="338" t="s">
        <v>174</v>
      </c>
      <c r="H27" s="339"/>
      <c r="I27" s="339"/>
      <c r="J27" s="340"/>
      <c r="K27" s="338" t="s">
        <v>174</v>
      </c>
      <c r="L27" s="339"/>
      <c r="M27" s="340"/>
    </row>
    <row r="28" spans="1:43" x14ac:dyDescent="0.25">
      <c r="A28" s="334"/>
      <c r="B28" s="336"/>
      <c r="C28" s="337"/>
      <c r="D28" s="337"/>
      <c r="E28" s="337"/>
      <c r="F28" s="337"/>
      <c r="G28" s="338" t="s">
        <v>175</v>
      </c>
      <c r="H28" s="339"/>
      <c r="I28" s="339"/>
      <c r="J28" s="340"/>
      <c r="K28" s="338" t="s">
        <v>175</v>
      </c>
      <c r="L28" s="339"/>
      <c r="M28" s="340"/>
    </row>
  </sheetData>
  <protectedRanges>
    <protectedRange sqref="G26:M28" name="Rango4"/>
    <protectedRange sqref="A27:F27" name="Rango3"/>
    <protectedRange sqref="T7:Y7" name="Rango2_10"/>
    <protectedRange sqref="T8:Y8" name="Rango2_10_1"/>
    <protectedRange sqref="T9:Y9" name="Rango2_10_2"/>
    <protectedRange sqref="T10:Y10" name="Rango2_10_3"/>
  </protectedRanges>
  <mergeCells count="114">
    <mergeCell ref="AQ2:AQ4"/>
    <mergeCell ref="A3:A4"/>
    <mergeCell ref="B3:B4"/>
    <mergeCell ref="C3:C4"/>
    <mergeCell ref="D3:D4"/>
    <mergeCell ref="F3:F4"/>
    <mergeCell ref="G3:G4"/>
    <mergeCell ref="H3:H4"/>
    <mergeCell ref="I3:I4"/>
    <mergeCell ref="AN3:AN4"/>
    <mergeCell ref="AO3:AO4"/>
    <mergeCell ref="AP3:AP4"/>
    <mergeCell ref="AC3:AE3"/>
    <mergeCell ref="AF3:AF4"/>
    <mergeCell ref="AG3:AG4"/>
    <mergeCell ref="AH3:AH4"/>
    <mergeCell ref="K3:K4"/>
    <mergeCell ref="L3:L4"/>
    <mergeCell ref="M3:M4"/>
    <mergeCell ref="N3:N4"/>
    <mergeCell ref="O3:O4"/>
    <mergeCell ref="AI3:AI4"/>
    <mergeCell ref="AJ3:AJ4"/>
    <mergeCell ref="E3:E4"/>
    <mergeCell ref="A5:A6"/>
    <mergeCell ref="A7:A10"/>
    <mergeCell ref="B7:B10"/>
    <mergeCell ref="C7:C10"/>
    <mergeCell ref="D7:D10"/>
    <mergeCell ref="F7:F10"/>
    <mergeCell ref="AK3:AK4"/>
    <mergeCell ref="A1:B1"/>
    <mergeCell ref="C1:Y1"/>
    <mergeCell ref="Z1:AP1"/>
    <mergeCell ref="A2:K2"/>
    <mergeCell ref="L2:Q2"/>
    <mergeCell ref="R2:AE2"/>
    <mergeCell ref="AF2:AK2"/>
    <mergeCell ref="AL2:AP2"/>
    <mergeCell ref="AL3:AL4"/>
    <mergeCell ref="AM3:AM4"/>
    <mergeCell ref="P3:P4"/>
    <mergeCell ref="Q3:Q4"/>
    <mergeCell ref="R3:R4"/>
    <mergeCell ref="T3:Z3"/>
    <mergeCell ref="AA3:AA4"/>
    <mergeCell ref="AB3:AB4"/>
    <mergeCell ref="J3:J4"/>
    <mergeCell ref="AQ7:AQ10"/>
    <mergeCell ref="A12:A16"/>
    <mergeCell ref="B12:B16"/>
    <mergeCell ref="C12:C16"/>
    <mergeCell ref="D12:D16"/>
    <mergeCell ref="F12:F16"/>
    <mergeCell ref="G12:G16"/>
    <mergeCell ref="H12:H16"/>
    <mergeCell ref="M7:M10"/>
    <mergeCell ref="N7:N10"/>
    <mergeCell ref="O7:O10"/>
    <mergeCell ref="P7:P10"/>
    <mergeCell ref="Q7:Q10"/>
    <mergeCell ref="AP7:AP10"/>
    <mergeCell ref="G7:G10"/>
    <mergeCell ref="H7:H10"/>
    <mergeCell ref="I7:I10"/>
    <mergeCell ref="J7:J10"/>
    <mergeCell ref="K7:K10"/>
    <mergeCell ref="L7:L10"/>
    <mergeCell ref="O12:O16"/>
    <mergeCell ref="P12:P16"/>
    <mergeCell ref="Q12:Q16"/>
    <mergeCell ref="AP12:AP16"/>
    <mergeCell ref="AQ12:AQ16"/>
    <mergeCell ref="A17:A21"/>
    <mergeCell ref="B17:B21"/>
    <mergeCell ref="C17:C21"/>
    <mergeCell ref="D17:D21"/>
    <mergeCell ref="F17:F21"/>
    <mergeCell ref="I12:I16"/>
    <mergeCell ref="J12:J16"/>
    <mergeCell ref="K12:K16"/>
    <mergeCell ref="L12:L16"/>
    <mergeCell ref="M12:M16"/>
    <mergeCell ref="N12:N16"/>
    <mergeCell ref="Q17:Q21"/>
    <mergeCell ref="AP17:AP21"/>
    <mergeCell ref="AQ17:AQ21"/>
    <mergeCell ref="P17:P21"/>
    <mergeCell ref="A25:F25"/>
    <mergeCell ref="G25:H25"/>
    <mergeCell ref="I25:J25"/>
    <mergeCell ref="K25:M25"/>
    <mergeCell ref="K17:K21"/>
    <mergeCell ref="L17:L21"/>
    <mergeCell ref="M17:M21"/>
    <mergeCell ref="N17:N21"/>
    <mergeCell ref="O17:O21"/>
    <mergeCell ref="G17:G21"/>
    <mergeCell ref="H17:H21"/>
    <mergeCell ref="I17:I21"/>
    <mergeCell ref="J17:J21"/>
    <mergeCell ref="G28:H28"/>
    <mergeCell ref="I28:J28"/>
    <mergeCell ref="K28:M28"/>
    <mergeCell ref="C26:F26"/>
    <mergeCell ref="G26:H26"/>
    <mergeCell ref="I26:J26"/>
    <mergeCell ref="K26:M26"/>
    <mergeCell ref="A27:A28"/>
    <mergeCell ref="B27:B28"/>
    <mergeCell ref="C27:F28"/>
    <mergeCell ref="G27:H27"/>
    <mergeCell ref="I27:J27"/>
    <mergeCell ref="K27:M27"/>
  </mergeCells>
  <conditionalFormatting sqref="T7:Y7">
    <cfRule type="expression" dxfId="226" priority="4" stopIfTrue="1">
      <formula>$L7="Aceptar"</formula>
    </cfRule>
  </conditionalFormatting>
  <conditionalFormatting sqref="T8:Y8">
    <cfRule type="expression" dxfId="225" priority="3" stopIfTrue="1">
      <formula>$L8="Aceptar"</formula>
    </cfRule>
  </conditionalFormatting>
  <conditionalFormatting sqref="T9:Y9">
    <cfRule type="expression" dxfId="224" priority="2" stopIfTrue="1">
      <formula>$L9="Aceptar"</formula>
    </cfRule>
  </conditionalFormatting>
  <conditionalFormatting sqref="T10:Y10">
    <cfRule type="expression" dxfId="223" priority="1" stopIfTrue="1">
      <formula>$L10="Aceptar"</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69" operator="equal" id="{F5AB2A38-EA27-49F7-8622-4E1186F9945E}">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70" operator="equal" id="{5A00BF69-2229-4687-93C4-91DBCFE0393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1" operator="equal" id="{F769A660-8E8E-46C3-818D-CFFF4FC8DBF1}">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72" operator="equal" id="{C9541EC6-8E3B-4CDC-92AD-DD2D2F251843}">
            <xm:f>datos!$Y$3</xm:f>
            <x14:dxf>
              <fill>
                <patternFill>
                  <bgColor rgb="FFFF0000"/>
                </patternFill>
              </fill>
              <border>
                <left style="thin">
                  <color auto="1"/>
                </left>
                <right style="thin">
                  <color auto="1"/>
                </right>
                <top style="thin">
                  <color auto="1"/>
                </top>
                <bottom style="thin">
                  <color auto="1"/>
                </bottom>
                <vertical/>
                <horizontal/>
              </border>
            </x14:dxf>
          </x14:cfRule>
          <xm:sqref>Q5</xm:sqref>
        </x14:conditionalFormatting>
        <x14:conditionalFormatting xmlns:xm="http://schemas.microsoft.com/office/excel/2006/main">
          <x14:cfRule type="cellIs" priority="164" operator="equal" id="{2F09CA8B-3CA6-41CE-AD33-DDE4CDEAAC3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5" operator="equal" id="{7A2CD0B8-BC8C-49F6-869A-25DB5BF74248}">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6" operator="equal" id="{32F69758-00D4-415A-A41F-01D3B20197A9}">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7" operator="equal" id="{B2F581A7-BD78-40DB-9F60-78645972E69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8" operator="equal" id="{A5943B95-DA6D-4E5B-AE64-4A83689E3D8E}">
            <xm:f>datos!$AE$3</xm:f>
            <x14:dxf>
              <fill>
                <patternFill>
                  <bgColor rgb="FF92D050"/>
                </patternFill>
              </fill>
              <border>
                <left style="thin">
                  <color auto="1"/>
                </left>
                <right style="thin">
                  <color auto="1"/>
                </right>
                <top style="thin">
                  <color auto="1"/>
                </top>
                <bottom style="thin">
                  <color auto="1"/>
                </bottom>
                <vertical/>
                <horizontal/>
              </border>
            </x14:dxf>
          </x14:cfRule>
          <xm:sqref>AF5</xm:sqref>
        </x14:conditionalFormatting>
        <x14:conditionalFormatting xmlns:xm="http://schemas.microsoft.com/office/excel/2006/main">
          <x14:cfRule type="cellIs" priority="159" operator="equal" id="{96305006-F814-4F0A-A246-D12545CE7C9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0" operator="equal" id="{604F6B05-013C-430E-8BDC-D6A0D770DFC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1" operator="equal" id="{9EBF7C70-0EC7-4561-BED0-FDB03FFA291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2" operator="equal" id="{6C4A5CC5-0508-4A38-858D-FA2C775F365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3" operator="equal" id="{CD5A3933-F659-4FB8-B826-B3AABF38D3C1}">
            <xm:f>datos!$AE$3</xm:f>
            <x14:dxf>
              <fill>
                <patternFill>
                  <bgColor rgb="FF92D050"/>
                </patternFill>
              </fill>
              <border>
                <left style="thin">
                  <color auto="1"/>
                </left>
                <right style="thin">
                  <color auto="1"/>
                </right>
                <top style="thin">
                  <color auto="1"/>
                </top>
                <bottom style="thin">
                  <color auto="1"/>
                </bottom>
                <vertical/>
                <horizontal/>
              </border>
            </x14:dxf>
          </x14:cfRule>
          <xm:sqref>AF6</xm:sqref>
        </x14:conditionalFormatting>
        <x14:conditionalFormatting xmlns:xm="http://schemas.microsoft.com/office/excel/2006/main">
          <x14:cfRule type="cellIs" priority="155" operator="equal" id="{CD4B1847-800E-469B-AD9C-FA9D032CB9A6}">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6" operator="equal" id="{5CAD3231-72E6-419F-A712-4C1A7C2CBDB4}">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7" operator="equal" id="{551D6F3B-D077-4B40-B19A-9C7BB7EC874E}">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8" operator="equal" id="{CBA4B183-B645-4B8F-B337-F45996DDA943}">
            <xm:f>datos!$Y$3</xm:f>
            <x14:dxf>
              <fill>
                <patternFill>
                  <bgColor rgb="FFFF0000"/>
                </patternFill>
              </fill>
              <border>
                <left style="thin">
                  <color auto="1"/>
                </left>
                <right style="thin">
                  <color auto="1"/>
                </right>
                <top style="thin">
                  <color auto="1"/>
                </top>
                <bottom style="thin">
                  <color auto="1"/>
                </bottom>
                <vertical/>
                <horizontal/>
              </border>
            </x14:dxf>
          </x14:cfRule>
          <xm:sqref>AJ5</xm:sqref>
        </x14:conditionalFormatting>
        <x14:conditionalFormatting xmlns:xm="http://schemas.microsoft.com/office/excel/2006/main">
          <x14:cfRule type="cellIs" priority="151" operator="equal" id="{BED992A4-9995-4A0D-8061-FFB71DD66A1C}">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2" operator="equal" id="{BE399B6E-AC66-4B06-83EC-A8B2F355364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3" operator="equal" id="{5BB214E2-E083-4A6B-AD1B-FB41458E98C5}">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4" operator="equal" id="{715CA1EA-F29B-4CDF-BF4A-9C7BBEA7519E}">
            <xm:f>datos!$Y$3</xm:f>
            <x14:dxf>
              <fill>
                <patternFill>
                  <bgColor rgb="FFFF0000"/>
                </patternFill>
              </fill>
              <border>
                <left style="thin">
                  <color auto="1"/>
                </left>
                <right style="thin">
                  <color auto="1"/>
                </right>
                <top style="thin">
                  <color auto="1"/>
                </top>
                <bottom style="thin">
                  <color auto="1"/>
                </bottom>
                <vertical/>
                <horizontal/>
              </border>
            </x14:dxf>
          </x14:cfRule>
          <xm:sqref>AJ6</xm:sqref>
        </x14:conditionalFormatting>
        <x14:conditionalFormatting xmlns:xm="http://schemas.microsoft.com/office/excel/2006/main">
          <x14:cfRule type="cellIs" priority="173" operator="equal" id="{32541B42-F121-4768-9B51-7191C9325D7E}">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74" operator="equal" id="{751D9279-CDD1-4C27-9FE4-BEDC62D3314B}">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75" operator="equal" id="{4E0DA0AD-DAB1-42DD-82D3-93B9C1A41D8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76" operator="equal" id="{2EA66CBB-0FDD-4054-AA18-E8D698697207}">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77" operator="equal" id="{B800D31C-63A5-4905-9F76-11AC2003BFC3}">
            <xm:f>datos!$AC$15</xm:f>
            <x14:dxf>
              <fill>
                <patternFill>
                  <bgColor rgb="FFFF0000"/>
                </patternFill>
              </fill>
            </x14:dxf>
          </x14:cfRule>
          <xm:sqref>O5</xm:sqref>
        </x14:conditionalFormatting>
        <x14:conditionalFormatting xmlns:xm="http://schemas.microsoft.com/office/excel/2006/main">
          <x14:cfRule type="cellIs" priority="178" operator="equal" id="{7D54AF76-B327-49D8-88F1-42F7AC7CD3B3}">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79" operator="equal" id="{7839DB9A-903F-4F65-B2FB-CFBC3226998E}">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80" operator="equal" id="{148B15A5-893C-45BC-833A-39E5CFD1C8F0}">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81" operator="equal" id="{23F80A4E-B969-4DD9-8A8A-07BB4F75CCD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82" operator="equal" id="{A3E6FD73-72BB-4082-88C2-BE4A567B89D8}">
            <xm:f>datos!$AC$11</xm:f>
            <x14:dxf>
              <fill>
                <patternFill>
                  <bgColor rgb="FF92D050"/>
                </patternFill>
              </fill>
              <border>
                <left style="thin">
                  <color auto="1"/>
                </left>
                <right style="thin">
                  <color auto="1"/>
                </right>
                <top style="thin">
                  <color auto="1"/>
                </top>
                <bottom style="thin">
                  <color auto="1"/>
                </bottom>
                <vertical/>
                <horizontal/>
              </border>
            </x14:dxf>
          </x14:cfRule>
          <xm:sqref>AH5:AH6</xm:sqref>
        </x14:conditionalFormatting>
        <x14:conditionalFormatting xmlns:xm="http://schemas.microsoft.com/office/excel/2006/main">
          <x14:cfRule type="cellIs" priority="115" operator="equal" id="{E6AFACDB-9343-4309-9FCD-142B16FF568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6" operator="equal" id="{1D4C65B0-4FCE-4CFE-A3DA-7B5A5DA3ADC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7" operator="equal" id="{BC67F6E2-A34E-4B6E-901E-0B99EB099F3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18" operator="equal" id="{8C848A6A-6EBE-4938-960C-9BA18BD61755}">
            <xm:f>datos!$Y$3</xm:f>
            <x14:dxf>
              <fill>
                <patternFill>
                  <bgColor rgb="FFFF0000"/>
                </patternFill>
              </fill>
              <border>
                <left style="thin">
                  <color auto="1"/>
                </left>
                <right style="thin">
                  <color auto="1"/>
                </right>
                <top style="thin">
                  <color auto="1"/>
                </top>
                <bottom style="thin">
                  <color auto="1"/>
                </bottom>
                <vertical/>
                <horizontal/>
              </border>
            </x14:dxf>
          </x14:cfRule>
          <xm:sqref>AJ9:AJ10</xm:sqref>
        </x14:conditionalFormatting>
        <x14:conditionalFormatting xmlns:xm="http://schemas.microsoft.com/office/excel/2006/main">
          <x14:cfRule type="cellIs" priority="142" operator="equal" id="{99EBD61D-0B6B-4916-8E28-84F84122381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43" operator="equal" id="{5104AEE3-4945-4055-890B-CC72A6BC66E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4" operator="equal" id="{7C0AFBA6-A6F3-4CD9-BF45-91161D59460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45" operator="equal" id="{473A02BC-9B31-4294-87E7-3AEC87741E70}">
            <xm:f>datos!$Y$3</xm:f>
            <x14:dxf>
              <fill>
                <patternFill>
                  <bgColor rgb="FFFF0000"/>
                </patternFill>
              </fill>
              <border>
                <left style="thin">
                  <color auto="1"/>
                </left>
                <right style="thin">
                  <color auto="1"/>
                </right>
                <top style="thin">
                  <color auto="1"/>
                </top>
                <bottom style="thin">
                  <color auto="1"/>
                </bottom>
                <vertical/>
                <horizontal/>
              </border>
            </x14:dxf>
          </x14:cfRule>
          <xm:sqref>Q7</xm:sqref>
        </x14:conditionalFormatting>
        <x14:conditionalFormatting xmlns:xm="http://schemas.microsoft.com/office/excel/2006/main">
          <x14:cfRule type="cellIs" priority="137" operator="equal" id="{2E324C18-D60B-4CAD-8BC7-910F59589A1F}">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8" operator="equal" id="{BA00CEE0-B47C-4A54-8BF8-0C38CF989B5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9" operator="equal" id="{B5CDA953-31CC-4CE9-A6A7-63BAE3930D79}">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0" operator="equal" id="{513872FD-AC50-4657-ADEC-40FB398F7B7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1" operator="equal" id="{802D4D03-AC20-40DE-A16C-F4635E413F6A}">
            <xm:f>datos!$AE$3</xm:f>
            <x14:dxf>
              <fill>
                <patternFill>
                  <bgColor rgb="FF92D050"/>
                </patternFill>
              </fill>
              <border>
                <left style="thin">
                  <color auto="1"/>
                </left>
                <right style="thin">
                  <color auto="1"/>
                </right>
                <top style="thin">
                  <color auto="1"/>
                </top>
                <bottom style="thin">
                  <color auto="1"/>
                </bottom>
                <vertical/>
                <horizontal/>
              </border>
            </x14:dxf>
          </x14:cfRule>
          <xm:sqref>AF7</xm:sqref>
        </x14:conditionalFormatting>
        <x14:conditionalFormatting xmlns:xm="http://schemas.microsoft.com/office/excel/2006/main">
          <x14:cfRule type="cellIs" priority="132" operator="equal" id="{3C873CD5-33FF-4BB9-8A08-61469BA4858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3" operator="equal" id="{72BA303A-B480-47DC-89D3-B89353F1D35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4" operator="equal" id="{ADAB4999-516B-4151-9077-C2BCFE1794B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5" operator="equal" id="{2E6438D7-AFA5-407F-BD82-1B5DE83AFEF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36" operator="equal" id="{CB5B7832-49B7-42AF-AEDA-2965C6DA05A7}">
            <xm:f>datos!$AE$3</xm:f>
            <x14:dxf>
              <fill>
                <patternFill>
                  <bgColor rgb="FF92D050"/>
                </patternFill>
              </fill>
              <border>
                <left style="thin">
                  <color auto="1"/>
                </left>
                <right style="thin">
                  <color auto="1"/>
                </right>
                <top style="thin">
                  <color auto="1"/>
                </top>
                <bottom style="thin">
                  <color auto="1"/>
                </bottom>
                <vertical/>
                <horizontal/>
              </border>
            </x14:dxf>
          </x14:cfRule>
          <xm:sqref>AF8</xm:sqref>
        </x14:conditionalFormatting>
        <x14:conditionalFormatting xmlns:xm="http://schemas.microsoft.com/office/excel/2006/main">
          <x14:cfRule type="cellIs" priority="128" operator="equal" id="{2613F840-909D-4893-BA4C-9021C075B61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9" operator="equal" id="{3D567BE9-76ED-40D8-B3E7-589DFDE371B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0" operator="equal" id="{78BDA0B3-DD84-4E7F-98C2-F34C8C85545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1" operator="equal" id="{ADAF4194-BF3B-45A4-8441-AF6EF8EDDC01}">
            <xm:f>datos!$Y$3</xm:f>
            <x14:dxf>
              <fill>
                <patternFill>
                  <bgColor rgb="FFFF0000"/>
                </patternFill>
              </fill>
              <border>
                <left style="thin">
                  <color auto="1"/>
                </left>
                <right style="thin">
                  <color auto="1"/>
                </right>
                <top style="thin">
                  <color auto="1"/>
                </top>
                <bottom style="thin">
                  <color auto="1"/>
                </bottom>
                <vertical/>
                <horizontal/>
              </border>
            </x14:dxf>
          </x14:cfRule>
          <xm:sqref>AJ7</xm:sqref>
        </x14:conditionalFormatting>
        <x14:conditionalFormatting xmlns:xm="http://schemas.microsoft.com/office/excel/2006/main">
          <x14:cfRule type="cellIs" priority="124" operator="equal" id="{03C7F5D6-ACDA-403C-BFCE-CC03D3C3656B}">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5" operator="equal" id="{43170891-0039-4074-AFBD-125A4FE4070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6" operator="equal" id="{5CB1788C-2C4B-4F5E-9EF5-A44D22A41A1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27" operator="equal" id="{EA2FD9FC-DF54-494C-9258-6664E9BC6253}">
            <xm:f>datos!$Y$3</xm:f>
            <x14:dxf>
              <fill>
                <patternFill>
                  <bgColor rgb="FFFF0000"/>
                </patternFill>
              </fill>
              <border>
                <left style="thin">
                  <color auto="1"/>
                </left>
                <right style="thin">
                  <color auto="1"/>
                </right>
                <top style="thin">
                  <color auto="1"/>
                </top>
                <bottom style="thin">
                  <color auto="1"/>
                </bottom>
                <vertical/>
                <horizontal/>
              </border>
            </x14:dxf>
          </x14:cfRule>
          <xm:sqref>AJ8</xm:sqref>
        </x14:conditionalFormatting>
        <x14:conditionalFormatting xmlns:xm="http://schemas.microsoft.com/office/excel/2006/main">
          <x14:cfRule type="cellIs" priority="119" operator="equal" id="{9907E7C8-8BCF-4628-A6B2-F310435B061E}">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20" operator="equal" id="{E3833D56-07F8-401E-ADCD-5BBF7775DBD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1" operator="equal" id="{7C8E6317-CE2C-41A8-A01B-322515B37EC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2" operator="equal" id="{1BF6828C-57DC-492D-961B-5EBFF6D4D85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23" operator="equal" id="{2D4202DA-7859-4082-8539-982A1DF52972}">
            <xm:f>datos!$AE$3</xm:f>
            <x14:dxf>
              <fill>
                <patternFill>
                  <bgColor rgb="FF92D050"/>
                </patternFill>
              </fill>
              <border>
                <left style="thin">
                  <color auto="1"/>
                </left>
                <right style="thin">
                  <color auto="1"/>
                </right>
                <top style="thin">
                  <color auto="1"/>
                </top>
                <bottom style="thin">
                  <color auto="1"/>
                </bottom>
                <vertical/>
                <horizontal/>
              </border>
            </x14:dxf>
          </x14:cfRule>
          <xm:sqref>AF9:AF10</xm:sqref>
        </x14:conditionalFormatting>
        <x14:conditionalFormatting xmlns:xm="http://schemas.microsoft.com/office/excel/2006/main">
          <x14:cfRule type="cellIs" priority="146" operator="equal" id="{01404C45-188E-4773-AC1D-74FC67210CF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47" operator="equal" id="{00291B1C-2D75-431A-BADD-9F96EE8F7579}">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48" operator="equal" id="{D43631B4-6F97-4143-9411-408A1CDD418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49" operator="equal" id="{E4D7473C-0D02-407C-BB0F-E2E5D99532F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50" operator="equal" id="{F1A08A6C-40C5-4924-9675-4D89CAE0DA96}">
            <xm:f>datos!$AC$11</xm:f>
            <x14:dxf>
              <fill>
                <patternFill>
                  <bgColor rgb="FF92D050"/>
                </patternFill>
              </fill>
              <border>
                <left style="thin">
                  <color auto="1"/>
                </left>
                <right style="thin">
                  <color auto="1"/>
                </right>
                <top style="thin">
                  <color auto="1"/>
                </top>
                <bottom style="thin">
                  <color auto="1"/>
                </bottom>
                <vertical/>
                <horizontal/>
              </border>
            </x14:dxf>
          </x14:cfRule>
          <xm:sqref>AH7:AH10</xm:sqref>
        </x14:conditionalFormatting>
        <x14:conditionalFormatting xmlns:xm="http://schemas.microsoft.com/office/excel/2006/main">
          <x14:cfRule type="cellIs" priority="105" operator="equal" id="{06AC284E-530A-4575-90DC-F007A67A96B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6" operator="equal" id="{8A77D47E-F67B-46A4-85E7-D0D2B49B1FA9}">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07" operator="equal" id="{BDDE118E-B475-4336-96F0-87E4DD0EE72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8" operator="equal" id="{4EC9C2D1-D2A0-4F45-83F9-4244447D7A26}">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9" operator="equal" id="{E97B3F95-7721-4057-AD41-83D4F9717648}">
            <xm:f>datos!$AE$3</xm:f>
            <x14:dxf>
              <fill>
                <patternFill>
                  <bgColor rgb="FF92D050"/>
                </patternFill>
              </fill>
              <border>
                <left style="thin">
                  <color auto="1"/>
                </left>
                <right style="thin">
                  <color auto="1"/>
                </right>
                <top style="thin">
                  <color auto="1"/>
                </top>
                <bottom style="thin">
                  <color auto="1"/>
                </bottom>
                <vertical/>
                <horizontal/>
              </border>
            </x14:dxf>
          </x14:cfRule>
          <xm:sqref>M11</xm:sqref>
        </x14:conditionalFormatting>
        <x14:conditionalFormatting xmlns:xm="http://schemas.microsoft.com/office/excel/2006/main">
          <x14:cfRule type="cellIs" priority="101" operator="equal" id="{38C359E3-FD20-4587-848A-77E07465943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02" operator="equal" id="{15A076DC-4390-4757-8551-7852531437D5}">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3" operator="equal" id="{5E779137-4850-4007-91A9-A49C7780B98A}">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04" operator="equal" id="{3BE26D6B-9294-4202-96B5-7C5EA0A00937}">
            <xm:f>datos!$Y$3</xm:f>
            <x14:dxf>
              <fill>
                <patternFill>
                  <bgColor rgb="FFFF0000"/>
                </patternFill>
              </fill>
              <border>
                <left style="thin">
                  <color auto="1"/>
                </left>
                <right style="thin">
                  <color auto="1"/>
                </right>
                <top style="thin">
                  <color auto="1"/>
                </top>
                <bottom style="thin">
                  <color auto="1"/>
                </bottom>
                <vertical/>
                <horizontal/>
              </border>
            </x14:dxf>
          </x14:cfRule>
          <xm:sqref>Q11</xm:sqref>
        </x14:conditionalFormatting>
        <x14:conditionalFormatting xmlns:xm="http://schemas.microsoft.com/office/excel/2006/main">
          <x14:cfRule type="cellIs" priority="96" operator="equal" id="{C35C5444-0910-4CF6-8E4E-864D3800FFEA}">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97" operator="equal" id="{74A4CDE6-8E83-4F66-BDA8-B60399F9066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98" operator="equal" id="{CC169ECA-4022-4901-9727-4552D650592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99" operator="equal" id="{00269CAE-7F5B-4C15-BB70-E3619C0A4E9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0" operator="equal" id="{24DC4029-4208-4B71-BFF9-CC4AEC1DC8EC}">
            <xm:f>datos!$AE$3</xm:f>
            <x14:dxf>
              <fill>
                <patternFill>
                  <bgColor rgb="FF92D050"/>
                </patternFill>
              </fill>
              <border>
                <left style="thin">
                  <color auto="1"/>
                </left>
                <right style="thin">
                  <color auto="1"/>
                </right>
                <top style="thin">
                  <color auto="1"/>
                </top>
                <bottom style="thin">
                  <color auto="1"/>
                </bottom>
                <vertical/>
                <horizontal/>
              </border>
            </x14:dxf>
          </x14:cfRule>
          <xm:sqref>AF11</xm:sqref>
        </x14:conditionalFormatting>
        <x14:conditionalFormatting xmlns:xm="http://schemas.microsoft.com/office/excel/2006/main">
          <x14:cfRule type="cellIs" priority="92" operator="equal" id="{D5D451E4-4A1E-42F4-BED3-40AD540DC8C3}">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93" operator="equal" id="{FBD8638B-971B-40D3-AF0D-3A1A7149E2A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94" operator="equal" id="{171B35F1-90A5-4444-A828-10DE1A3667E8}">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95" operator="equal" id="{D41F8844-89BF-4B2D-9DE4-5CCA720E54C7}">
            <xm:f>datos!$Y$3</xm:f>
            <x14:dxf>
              <fill>
                <patternFill>
                  <bgColor rgb="FFFF0000"/>
                </patternFill>
              </fill>
              <border>
                <left style="thin">
                  <color auto="1"/>
                </left>
                <right style="thin">
                  <color auto="1"/>
                </right>
                <top style="thin">
                  <color auto="1"/>
                </top>
                <bottom style="thin">
                  <color auto="1"/>
                </bottom>
                <vertical/>
                <horizontal/>
              </border>
            </x14:dxf>
          </x14:cfRule>
          <xm:sqref>AJ11</xm:sqref>
        </x14:conditionalFormatting>
        <x14:conditionalFormatting xmlns:xm="http://schemas.microsoft.com/office/excel/2006/main">
          <x14:cfRule type="cellIs" priority="110" operator="equal" id="{1F7022DF-4DF7-4088-BF4E-6DB5DE2EFD4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11" operator="equal" id="{EC77AC7A-A31D-495E-8BF8-DDD64C44FBA2}">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12" operator="equal" id="{81C8F853-F3F7-4BB5-A6D0-AA3BA7312C8C}">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13" operator="equal" id="{3C43317F-8DA2-4652-A14D-F5FEEBB86DE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14" operator="equal" id="{465DF134-F4F2-4ED3-8B42-AA16C339C68E}">
            <xm:f>datos!$AC$11</xm:f>
            <x14:dxf>
              <fill>
                <patternFill>
                  <bgColor rgb="FF92D050"/>
                </patternFill>
              </fill>
              <border>
                <left style="thin">
                  <color auto="1"/>
                </left>
                <right style="thin">
                  <color auto="1"/>
                </right>
                <top style="thin">
                  <color auto="1"/>
                </top>
                <bottom style="thin">
                  <color auto="1"/>
                </bottom>
                <vertical/>
                <horizontal/>
              </border>
            </x14:dxf>
          </x14:cfRule>
          <xm:sqref>AH11</xm:sqref>
        </x14:conditionalFormatting>
        <x14:conditionalFormatting xmlns:xm="http://schemas.microsoft.com/office/excel/2006/main">
          <x14:cfRule type="cellIs" priority="56" operator="equal" id="{069EE1D7-C0D3-449C-B400-80D61DBCFDC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57" operator="equal" id="{27846D5D-84CC-4731-BB4B-9DECBDE44CB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58" operator="equal" id="{2B08266E-0965-4C80-8861-2CB58FC299A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9" operator="equal" id="{1AE19C3F-DDB1-4ABB-807F-BD39648F8C32}">
            <xm:f>datos!$Y$3</xm:f>
            <x14:dxf>
              <fill>
                <patternFill>
                  <bgColor rgb="FFFF0000"/>
                </patternFill>
              </fill>
              <border>
                <left style="thin">
                  <color auto="1"/>
                </left>
                <right style="thin">
                  <color auto="1"/>
                </right>
                <top style="thin">
                  <color auto="1"/>
                </top>
                <bottom style="thin">
                  <color auto="1"/>
                </bottom>
                <vertical/>
                <horizontal/>
              </border>
            </x14:dxf>
          </x14:cfRule>
          <xm:sqref>AJ14:AJ16</xm:sqref>
        </x14:conditionalFormatting>
        <x14:conditionalFormatting xmlns:xm="http://schemas.microsoft.com/office/excel/2006/main">
          <x14:cfRule type="cellIs" priority="83" operator="equal" id="{123EB35D-6E78-4A77-A8D8-BB33D5AA61CD}">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84" operator="equal" id="{67201AE6-450B-4272-BC0D-A3CA7999E9A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85" operator="equal" id="{FF60BBBD-79B2-4392-BCC5-E92308AF0667}">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86" operator="equal" id="{485F2FED-CCF6-4EDA-9399-CD2FEE36511C}">
            <xm:f>datos!$Y$3</xm:f>
            <x14:dxf>
              <fill>
                <patternFill>
                  <bgColor rgb="FFFF0000"/>
                </patternFill>
              </fill>
              <border>
                <left style="thin">
                  <color auto="1"/>
                </left>
                <right style="thin">
                  <color auto="1"/>
                </right>
                <top style="thin">
                  <color auto="1"/>
                </top>
                <bottom style="thin">
                  <color auto="1"/>
                </bottom>
                <vertical/>
                <horizontal/>
              </border>
            </x14:dxf>
          </x14:cfRule>
          <xm:sqref>Q12</xm:sqref>
        </x14:conditionalFormatting>
        <x14:conditionalFormatting xmlns:xm="http://schemas.microsoft.com/office/excel/2006/main">
          <x14:cfRule type="cellIs" priority="78" operator="equal" id="{3D4EE268-D2E9-4178-B9A1-9E8C80E6DE9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9" operator="equal" id="{E72549DD-DE3A-4307-AF21-69322B093CC4}">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80" operator="equal" id="{D27D78C7-DB4A-4B0B-AE38-4627EB7D52A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81" operator="equal" id="{AB0CC3C8-B7DA-42A3-B645-96BCB4CBB06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82" operator="equal" id="{B3FE1946-3C78-44B7-A125-BD2588B63504}">
            <xm:f>datos!$AE$3</xm:f>
            <x14:dxf>
              <fill>
                <patternFill>
                  <bgColor rgb="FF92D050"/>
                </patternFill>
              </fill>
              <border>
                <left style="thin">
                  <color auto="1"/>
                </left>
                <right style="thin">
                  <color auto="1"/>
                </right>
                <top style="thin">
                  <color auto="1"/>
                </top>
                <bottom style="thin">
                  <color auto="1"/>
                </bottom>
                <vertical/>
                <horizontal/>
              </border>
            </x14:dxf>
          </x14:cfRule>
          <xm:sqref>AF12</xm:sqref>
        </x14:conditionalFormatting>
        <x14:conditionalFormatting xmlns:xm="http://schemas.microsoft.com/office/excel/2006/main">
          <x14:cfRule type="cellIs" priority="73" operator="equal" id="{1B43AC7E-D5D0-4624-907A-3DFA5B7BFCE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4" operator="equal" id="{2B1B7697-2DE9-4028-BAC8-38592D26EBF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75" operator="equal" id="{CAA21D98-7F75-46E6-ACD5-A79109C94CB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76" operator="equal" id="{05479112-B5ED-4C7A-8483-0650B6665813}">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77" operator="equal" id="{3FF61F29-D78D-42DC-8376-692D427377D3}">
            <xm:f>datos!$AE$3</xm:f>
            <x14:dxf>
              <fill>
                <patternFill>
                  <bgColor rgb="FF92D050"/>
                </patternFill>
              </fill>
              <border>
                <left style="thin">
                  <color auto="1"/>
                </left>
                <right style="thin">
                  <color auto="1"/>
                </right>
                <top style="thin">
                  <color auto="1"/>
                </top>
                <bottom style="thin">
                  <color auto="1"/>
                </bottom>
                <vertical/>
                <horizontal/>
              </border>
            </x14:dxf>
          </x14:cfRule>
          <xm:sqref>AF13</xm:sqref>
        </x14:conditionalFormatting>
        <x14:conditionalFormatting xmlns:xm="http://schemas.microsoft.com/office/excel/2006/main">
          <x14:cfRule type="cellIs" priority="69" operator="equal" id="{4F2E5025-0667-4BE1-95A4-979B8CB8B7E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70" operator="equal" id="{B480B975-BE7A-4C70-8264-A1D03F34124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71" operator="equal" id="{B1AFA5A5-649A-4188-B942-B390C399294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72" operator="equal" id="{2766328D-304A-4EDA-B931-4C1CAC18D1CE}">
            <xm:f>datos!$Y$3</xm:f>
            <x14:dxf>
              <fill>
                <patternFill>
                  <bgColor rgb="FFFF0000"/>
                </patternFill>
              </fill>
              <border>
                <left style="thin">
                  <color auto="1"/>
                </left>
                <right style="thin">
                  <color auto="1"/>
                </right>
                <top style="thin">
                  <color auto="1"/>
                </top>
                <bottom style="thin">
                  <color auto="1"/>
                </bottom>
                <vertical/>
                <horizontal/>
              </border>
            </x14:dxf>
          </x14:cfRule>
          <xm:sqref>AJ12</xm:sqref>
        </x14:conditionalFormatting>
        <x14:conditionalFormatting xmlns:xm="http://schemas.microsoft.com/office/excel/2006/main">
          <x14:cfRule type="cellIs" priority="65" operator="equal" id="{4644EC6B-C52A-4BB5-B124-478224B54EA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66" operator="equal" id="{7465812E-1741-4999-9C4F-98BAB15AD0C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67" operator="equal" id="{7E8DAA9F-7F35-48FA-98BE-06CB1D7B04C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68" operator="equal" id="{62F49C18-8074-4022-A935-03518D01E918}">
            <xm:f>datos!$Y$3</xm:f>
            <x14:dxf>
              <fill>
                <patternFill>
                  <bgColor rgb="FFFF0000"/>
                </patternFill>
              </fill>
              <border>
                <left style="thin">
                  <color auto="1"/>
                </left>
                <right style="thin">
                  <color auto="1"/>
                </right>
                <top style="thin">
                  <color auto="1"/>
                </top>
                <bottom style="thin">
                  <color auto="1"/>
                </bottom>
                <vertical/>
                <horizontal/>
              </border>
            </x14:dxf>
          </x14:cfRule>
          <xm:sqref>AJ13</xm:sqref>
        </x14:conditionalFormatting>
        <x14:conditionalFormatting xmlns:xm="http://schemas.microsoft.com/office/excel/2006/main">
          <x14:cfRule type="cellIs" priority="60" operator="equal" id="{AADD8FFE-6E17-43A0-9F71-AD5CDACF8F08}">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61" operator="equal" id="{621BB114-CE86-4446-8752-333EB5C0759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62" operator="equal" id="{662B3714-258C-481A-886F-546502F486F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63" operator="equal" id="{30269AC8-5E5D-411F-A57C-5F32BF54B761}">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64" operator="equal" id="{8FCBBDE9-3917-4D84-B072-996A8F56DA7B}">
            <xm:f>datos!$AE$3</xm:f>
            <x14:dxf>
              <fill>
                <patternFill>
                  <bgColor rgb="FF92D050"/>
                </patternFill>
              </fill>
              <border>
                <left style="thin">
                  <color auto="1"/>
                </left>
                <right style="thin">
                  <color auto="1"/>
                </right>
                <top style="thin">
                  <color auto="1"/>
                </top>
                <bottom style="thin">
                  <color auto="1"/>
                </bottom>
                <vertical/>
                <horizontal/>
              </border>
            </x14:dxf>
          </x14:cfRule>
          <xm:sqref>AF14:AF16</xm:sqref>
        </x14:conditionalFormatting>
        <x14:conditionalFormatting xmlns:xm="http://schemas.microsoft.com/office/excel/2006/main">
          <x14:cfRule type="cellIs" priority="87" operator="equal" id="{9C6B5343-6690-4235-AEC9-A69F84609F4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88" operator="equal" id="{F9E8609C-5539-4D69-B425-A8D96E6FE0C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89" operator="equal" id="{BCCD9834-988B-41BD-9C47-55B8E7EF0B6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90" operator="equal" id="{7B94B96F-064D-49FC-8E82-4C7B48362DA6}">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91" operator="equal" id="{536F202F-C462-4EE5-AE38-2B755CBE2B8C}">
            <xm:f>datos!$AC$11</xm:f>
            <x14:dxf>
              <fill>
                <patternFill>
                  <bgColor rgb="FF92D050"/>
                </patternFill>
              </fill>
              <border>
                <left style="thin">
                  <color auto="1"/>
                </left>
                <right style="thin">
                  <color auto="1"/>
                </right>
                <top style="thin">
                  <color auto="1"/>
                </top>
                <bottom style="thin">
                  <color auto="1"/>
                </bottom>
                <vertical/>
                <horizontal/>
              </border>
            </x14:dxf>
          </x14:cfRule>
          <xm:sqref>AH12:AH16</xm:sqref>
        </x14:conditionalFormatting>
        <x14:conditionalFormatting xmlns:xm="http://schemas.microsoft.com/office/excel/2006/main">
          <x14:cfRule type="cellIs" priority="20" operator="equal" id="{214B4347-43F0-4797-96C2-460F086D5FA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1" operator="equal" id="{750ED46E-65DC-4CAE-9A14-372D16E6F9DD}">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2" operator="equal" id="{8D3E7B4F-BC4A-41B2-9ADD-0BD1D927D08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3" operator="equal" id="{444029EF-F40E-43E1-866E-9A7A6B8DF240}">
            <xm:f>datos!$Y$3</xm:f>
            <x14:dxf>
              <fill>
                <patternFill>
                  <bgColor rgb="FFFF0000"/>
                </patternFill>
              </fill>
              <border>
                <left style="thin">
                  <color auto="1"/>
                </left>
                <right style="thin">
                  <color auto="1"/>
                </right>
                <top style="thin">
                  <color auto="1"/>
                </top>
                <bottom style="thin">
                  <color auto="1"/>
                </bottom>
                <vertical/>
                <horizontal/>
              </border>
            </x14:dxf>
          </x14:cfRule>
          <xm:sqref>AJ19:AJ21</xm:sqref>
        </x14:conditionalFormatting>
        <x14:conditionalFormatting xmlns:xm="http://schemas.microsoft.com/office/excel/2006/main">
          <x14:cfRule type="cellIs" priority="47" operator="equal" id="{91C3F846-3138-4121-889D-1B18B4C12C3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48" operator="equal" id="{7210F628-AB0F-48AA-9C5C-48C8DE50231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49" operator="equal" id="{80DBE688-2526-41C9-B3D1-7A08213F2B46}">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0" operator="equal" id="{3A2278CD-211A-4C88-BFEF-D38A376B2F37}">
            <xm:f>datos!$Y$3</xm:f>
            <x14:dxf>
              <fill>
                <patternFill>
                  <bgColor rgb="FFFF0000"/>
                </patternFill>
              </fill>
              <border>
                <left style="thin">
                  <color auto="1"/>
                </left>
                <right style="thin">
                  <color auto="1"/>
                </right>
                <top style="thin">
                  <color auto="1"/>
                </top>
                <bottom style="thin">
                  <color auto="1"/>
                </bottom>
                <vertical/>
                <horizontal/>
              </border>
            </x14:dxf>
          </x14:cfRule>
          <xm:sqref>Q17</xm:sqref>
        </x14:conditionalFormatting>
        <x14:conditionalFormatting xmlns:xm="http://schemas.microsoft.com/office/excel/2006/main">
          <x14:cfRule type="cellIs" priority="42" operator="equal" id="{82775009-D9F8-43BA-8BCA-476EAE132E0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43" operator="equal" id="{0F92805E-0453-4E71-A598-9A2ADA6346E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44" operator="equal" id="{BE962319-776C-4A6A-9C39-7E91DB606FF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5" operator="equal" id="{2F3853AA-F86B-4543-BD0E-EEEE8D1CA39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6" operator="equal" id="{10411149-2EBB-470B-9D0F-1FFD39C9266B}">
            <xm:f>datos!$AE$3</xm:f>
            <x14:dxf>
              <fill>
                <patternFill>
                  <bgColor rgb="FF92D050"/>
                </patternFill>
              </fill>
              <border>
                <left style="thin">
                  <color auto="1"/>
                </left>
                <right style="thin">
                  <color auto="1"/>
                </right>
                <top style="thin">
                  <color auto="1"/>
                </top>
                <bottom style="thin">
                  <color auto="1"/>
                </bottom>
                <vertical/>
                <horizontal/>
              </border>
            </x14:dxf>
          </x14:cfRule>
          <xm:sqref>AF17</xm:sqref>
        </x14:conditionalFormatting>
        <x14:conditionalFormatting xmlns:xm="http://schemas.microsoft.com/office/excel/2006/main">
          <x14:cfRule type="cellIs" priority="37" operator="equal" id="{06436838-7122-46B0-B79C-4655F267563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38" operator="equal" id="{6F1ED461-0B86-45EB-A105-1997F55B7E71}">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39" operator="equal" id="{A97BE322-DD82-425C-89D9-279A332D26B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0" operator="equal" id="{49515FD4-51B0-4516-98B5-99E2B1A131E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1" operator="equal" id="{199E9E26-1235-4350-A65B-FE63F1838050}">
            <xm:f>datos!$AE$3</xm:f>
            <x14:dxf>
              <fill>
                <patternFill>
                  <bgColor rgb="FF92D050"/>
                </patternFill>
              </fill>
              <border>
                <left style="thin">
                  <color auto="1"/>
                </left>
                <right style="thin">
                  <color auto="1"/>
                </right>
                <top style="thin">
                  <color auto="1"/>
                </top>
                <bottom style="thin">
                  <color auto="1"/>
                </bottom>
                <vertical/>
                <horizontal/>
              </border>
            </x14:dxf>
          </x14:cfRule>
          <xm:sqref>AF18</xm:sqref>
        </x14:conditionalFormatting>
        <x14:conditionalFormatting xmlns:xm="http://schemas.microsoft.com/office/excel/2006/main">
          <x14:cfRule type="cellIs" priority="33" operator="equal" id="{140F2ADD-F76F-4FFF-9235-842E00D18C0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4" operator="equal" id="{A70E03ED-6A86-42EE-B50A-932796FAB92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5" operator="equal" id="{E8384009-56B1-4508-8AD3-16F20AFD1D37}">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6" operator="equal" id="{D7838941-76D3-43E1-8A3B-0A73F40D8543}">
            <xm:f>datos!$Y$3</xm:f>
            <x14:dxf>
              <fill>
                <patternFill>
                  <bgColor rgb="FFFF0000"/>
                </patternFill>
              </fill>
              <border>
                <left style="thin">
                  <color auto="1"/>
                </left>
                <right style="thin">
                  <color auto="1"/>
                </right>
                <top style="thin">
                  <color auto="1"/>
                </top>
                <bottom style="thin">
                  <color auto="1"/>
                </bottom>
                <vertical/>
                <horizontal/>
              </border>
            </x14:dxf>
          </x14:cfRule>
          <xm:sqref>AJ17</xm:sqref>
        </x14:conditionalFormatting>
        <x14:conditionalFormatting xmlns:xm="http://schemas.microsoft.com/office/excel/2006/main">
          <x14:cfRule type="cellIs" priority="29" operator="equal" id="{D04B1A47-D179-4B10-96E5-C342909C924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0" operator="equal" id="{B6567DC8-4D48-4FB8-B1F5-64B1EC4D7111}">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1" operator="equal" id="{4C1E5720-49B6-4565-884E-47356877961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2" operator="equal" id="{1FFF5205-515C-40B0-BF58-EC51761ECE2E}">
            <xm:f>datos!$Y$3</xm:f>
            <x14:dxf>
              <fill>
                <patternFill>
                  <bgColor rgb="FFFF0000"/>
                </patternFill>
              </fill>
              <border>
                <left style="thin">
                  <color auto="1"/>
                </left>
                <right style="thin">
                  <color auto="1"/>
                </right>
                <top style="thin">
                  <color auto="1"/>
                </top>
                <bottom style="thin">
                  <color auto="1"/>
                </bottom>
                <vertical/>
                <horizontal/>
              </border>
            </x14:dxf>
          </x14:cfRule>
          <xm:sqref>AJ18</xm:sqref>
        </x14:conditionalFormatting>
        <x14:conditionalFormatting xmlns:xm="http://schemas.microsoft.com/office/excel/2006/main">
          <x14:cfRule type="cellIs" priority="24" operator="equal" id="{56B1E51A-F62D-4AEE-8900-43101BCE7F5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5" operator="equal" id="{E1F13C4C-CDB8-4BF3-AAE6-060FDD5965D6}">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6" operator="equal" id="{9C8472BE-111D-4FCC-88CE-7FFD5E9B7F9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7" operator="equal" id="{22B86F26-F7D8-42AE-A9FC-890323E2D9D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8" operator="equal" id="{8C67D140-7C8F-453D-912B-E06CB067988E}">
            <xm:f>datos!$AE$3</xm:f>
            <x14:dxf>
              <fill>
                <patternFill>
                  <bgColor rgb="FF92D050"/>
                </patternFill>
              </fill>
              <border>
                <left style="thin">
                  <color auto="1"/>
                </left>
                <right style="thin">
                  <color auto="1"/>
                </right>
                <top style="thin">
                  <color auto="1"/>
                </top>
                <bottom style="thin">
                  <color auto="1"/>
                </bottom>
                <vertical/>
                <horizontal/>
              </border>
            </x14:dxf>
          </x14:cfRule>
          <xm:sqref>AF19:AF21</xm:sqref>
        </x14:conditionalFormatting>
        <x14:conditionalFormatting xmlns:xm="http://schemas.microsoft.com/office/excel/2006/main">
          <x14:cfRule type="cellIs" priority="51" operator="equal" id="{947D0953-BF59-402D-9A41-38A9533E5D7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52" operator="equal" id="{95F99106-F9E1-477B-8416-41C85F3B70B5}">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53" operator="equal" id="{995C928A-BA58-4529-BA5E-3C0AB0DF3367}">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54" operator="equal" id="{E1653431-A8FD-441B-ADF2-395298B9866C}">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55" operator="equal" id="{96D70F14-1693-417E-BBE5-D39383ACF048}">
            <xm:f>datos!$AC$11</xm:f>
            <x14:dxf>
              <fill>
                <patternFill>
                  <bgColor rgb="FF92D050"/>
                </patternFill>
              </fill>
              <border>
                <left style="thin">
                  <color auto="1"/>
                </left>
                <right style="thin">
                  <color auto="1"/>
                </right>
                <top style="thin">
                  <color auto="1"/>
                </top>
                <bottom style="thin">
                  <color auto="1"/>
                </bottom>
                <vertical/>
                <horizontal/>
              </border>
            </x14:dxf>
          </x14:cfRule>
          <xm:sqref>AH17:AH21</xm:sqref>
        </x14:conditionalFormatting>
        <x14:conditionalFormatting xmlns:xm="http://schemas.microsoft.com/office/excel/2006/main">
          <x14:cfRule type="cellIs" priority="10" operator="equal" id="{D5E13C12-DA72-4395-A1CF-C9F2CB6D76B1}">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1" operator="equal" id="{4FBE6390-FA67-4278-9D9C-E86748E63F2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 operator="equal" id="{1D4374CF-8C10-40C3-B0C3-7E4A6176C89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 operator="equal" id="{68747CF0-C2B4-45A7-AE2F-DC5B56144BC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 operator="equal" id="{4A10E773-54B8-453B-A12A-856586ECD9C3}">
            <xm:f>datos!$AE$3</xm:f>
            <x14:dxf>
              <fill>
                <patternFill>
                  <bgColor rgb="FF92D050"/>
                </patternFill>
              </fill>
              <border>
                <left style="thin">
                  <color auto="1"/>
                </left>
                <right style="thin">
                  <color auto="1"/>
                </right>
                <top style="thin">
                  <color auto="1"/>
                </top>
                <bottom style="thin">
                  <color auto="1"/>
                </bottom>
                <vertical/>
                <horizontal/>
              </border>
            </x14:dxf>
          </x14:cfRule>
          <xm:sqref>M12 M17</xm:sqref>
        </x14:conditionalFormatting>
        <x14:conditionalFormatting xmlns:xm="http://schemas.microsoft.com/office/excel/2006/main">
          <x14:cfRule type="cellIs" priority="15" operator="equal" id="{ACEF1C88-990E-4AE1-9DF6-B5B155B6EDB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 operator="equal" id="{388FBFA9-9977-407E-B31F-941E63062B2D}">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7" operator="equal" id="{68D6525D-63DC-47DB-B0C1-22224E9B9D4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8" operator="equal" id="{C83C5291-04D4-4484-B164-44DF10429B66}">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9" operator="equal" id="{54D66D09-2C12-4A0D-99D0-2C9B68975C03}">
            <xm:f>datos!$AE$3</xm:f>
            <x14:dxf>
              <fill>
                <patternFill>
                  <bgColor rgb="FF92D050"/>
                </patternFill>
              </fill>
              <border>
                <left style="thin">
                  <color auto="1"/>
                </left>
                <right style="thin">
                  <color auto="1"/>
                </right>
                <top style="thin">
                  <color auto="1"/>
                </top>
                <bottom style="thin">
                  <color auto="1"/>
                </bottom>
                <vertical/>
                <horizontal/>
              </border>
            </x14:dxf>
          </x14:cfRule>
          <xm:sqref>M5 M7</xm:sqref>
        </x14:conditionalFormatting>
        <x14:conditionalFormatting xmlns:xm="http://schemas.microsoft.com/office/excel/2006/main">
          <x14:cfRule type="cellIs" priority="5" operator="equal" id="{28771225-490C-425B-9DB7-2E0324A601CF}">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6" operator="equal" id="{EC1AE429-9AC4-4B2E-94C4-D53780587306}">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7" operator="equal" id="{18F12C66-8E6F-4150-B9B5-BC1D505C8D2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8" operator="equal" id="{5A91C63C-3439-49CB-AF7A-4E684B0D80E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9" operator="equal" id="{7E6F1469-1822-4D5E-9AA9-52ADF35CCBB0}">
            <xm:f>datos!$AC$15</xm:f>
            <x14:dxf>
              <fill>
                <patternFill>
                  <bgColor rgb="FFFF0000"/>
                </patternFill>
              </fill>
            </x14:dxf>
          </x14:cfRule>
          <xm:sqref>O7 O11:O12 O17</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3FEB392B-0739-4ACC-A53B-129B28D4E072}">
          <x14:formula1>
            <xm:f>datos!$A$2:$A$5</xm:f>
          </x14:formula1>
          <xm:sqref>C5:C16</xm:sqref>
        </x14:dataValidation>
        <x14:dataValidation type="list" allowBlank="1" showInputMessage="1" showErrorMessage="1" xr:uid="{44BC1A25-02CA-4CF1-A9E0-5978942BBFB7}">
          <x14:formula1>
            <xm:f>datos!$I$2:$I$3</xm:f>
          </x14:formula1>
          <xm:sqref>AC5:AC21</xm:sqref>
        </x14:dataValidation>
        <x14:dataValidation type="list" allowBlank="1" showInputMessage="1" showErrorMessage="1" xr:uid="{AB3A434C-FC8A-4965-8DE7-F03E433C5395}">
          <x14:formula1>
            <xm:f>datos!$B$2:$B$21</xm:f>
          </x14:formula1>
          <xm:sqref>B5:B21</xm:sqref>
        </x14:dataValidation>
        <x14:dataValidation type="list" allowBlank="1" showInputMessage="1" showErrorMessage="1" xr:uid="{7BB051C7-0B18-42E1-9839-6E1E7E8585DB}">
          <x14:formula1>
            <xm:f>datos!$A$2:$A$6</xm:f>
          </x14:formula1>
          <xm:sqref>C17:C21</xm:sqref>
        </x14:dataValidation>
        <x14:dataValidation type="list" allowBlank="1" showInputMessage="1" showErrorMessage="1" xr:uid="{0F63AAEC-1377-4BC5-870E-0E3F699CC204}">
          <x14:formula1>
            <xm:f>datos!$G$2:$G$4</xm:f>
          </x14:formula1>
          <xm:sqref>F5:F21</xm:sqref>
        </x14:dataValidation>
        <x14:dataValidation type="list" allowBlank="1" showInputMessage="1" showErrorMessage="1" xr:uid="{9C93195C-682B-4A10-83B6-355FB29C8D6E}">
          <x14:formula1>
            <xm:f>datos!$E$2:$E$8</xm:f>
          </x14:formula1>
          <xm:sqref>K5:K21</xm:sqref>
        </x14:dataValidation>
        <x14:dataValidation type="list" allowBlank="1" showInputMessage="1" showErrorMessage="1" xr:uid="{0841FAEB-4C62-4D98-ABC9-B44DC0ADFF48}">
          <x14:formula1>
            <xm:f>datos!$J$2:$J$3</xm:f>
          </x14:formula1>
          <xm:sqref>AD5:AD21</xm:sqref>
        </x14:dataValidation>
        <x14:dataValidation type="list" allowBlank="1" showInputMessage="1" showErrorMessage="1" xr:uid="{3E7A9E93-D960-49FD-B7C9-7A7A619C2C90}">
          <x14:formula1>
            <xm:f>datos!$N$2:$N$5</xm:f>
          </x14:formula1>
          <xm:sqref>AK5:AK21</xm:sqref>
        </x14:dataValidation>
        <x14:dataValidation type="list" allowBlank="1" showInputMessage="1" showErrorMessage="1" xr:uid="{171A43A4-AEE6-49DE-B2CB-9E39CF200462}">
          <x14:formula1>
            <xm:f>datos!$D$2:$D$12</xm:f>
          </x14:formula1>
          <xm:sqref>J5:J21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22"/>
  <sheetViews>
    <sheetView topLeftCell="G1" zoomScale="120" zoomScaleNormal="120" workbookViewId="0">
      <selection activeCell="M5" sqref="M5"/>
    </sheetView>
  </sheetViews>
  <sheetFormatPr baseColWidth="10" defaultRowHeight="15" x14ac:dyDescent="0.25"/>
  <cols>
    <col min="1" max="1" width="67.42578125" customWidth="1"/>
    <col min="2" max="2" width="42.42578125" bestFit="1" customWidth="1"/>
    <col min="3" max="4" width="37.7109375" customWidth="1"/>
    <col min="5" max="5" width="45.5703125" customWidth="1"/>
    <col min="6" max="6" width="56" customWidth="1"/>
    <col min="7" max="7" width="37.7109375" customWidth="1"/>
    <col min="8" max="10" width="15.7109375" customWidth="1"/>
    <col min="11" max="11" width="10.42578125" bestFit="1" customWidth="1"/>
    <col min="12" max="12" width="12.140625" bestFit="1" customWidth="1"/>
    <col min="13" max="13" width="18.28515625" bestFit="1" customWidth="1"/>
    <col min="14" max="14" width="18.28515625" customWidth="1"/>
    <col min="15" max="15" width="24.42578125" bestFit="1" customWidth="1"/>
    <col min="16" max="16" width="23.85546875" customWidth="1"/>
    <col min="17" max="17" width="9.140625" bestFit="1" customWidth="1"/>
    <col min="21" max="21" width="11.85546875" bestFit="1" customWidth="1"/>
    <col min="23" max="23" width="12.7109375" customWidth="1"/>
    <col min="24" max="24" width="7.42578125" customWidth="1"/>
    <col min="27" max="27" width="7.42578125" customWidth="1"/>
    <col min="28" max="28" width="34.85546875" customWidth="1"/>
    <col min="29" max="29" width="13.7109375" customWidth="1"/>
    <col min="30" max="31" width="14.42578125" customWidth="1"/>
    <col min="32" max="32" width="10.140625" customWidth="1"/>
    <col min="33" max="33" width="15.140625" customWidth="1"/>
    <col min="34" max="34" width="13.42578125" customWidth="1"/>
    <col min="35" max="35" width="19.85546875" customWidth="1"/>
    <col min="43" max="43" width="77.7109375" customWidth="1"/>
    <col min="47" max="47" width="16.42578125" bestFit="1" customWidth="1"/>
  </cols>
  <sheetData>
    <row r="1" spans="1:50" ht="38.25" customHeight="1" thickBot="1" x14ac:dyDescent="0.3">
      <c r="A1" s="1" t="s">
        <v>11</v>
      </c>
      <c r="B1" s="1" t="s">
        <v>12</v>
      </c>
      <c r="C1" s="71" t="s">
        <v>91</v>
      </c>
      <c r="D1" s="1" t="s">
        <v>225</v>
      </c>
      <c r="E1" s="1" t="s">
        <v>1</v>
      </c>
      <c r="F1" s="1" t="s">
        <v>63</v>
      </c>
      <c r="G1" s="1" t="s">
        <v>13</v>
      </c>
      <c r="H1" s="6" t="s">
        <v>2</v>
      </c>
      <c r="I1" t="s">
        <v>223</v>
      </c>
      <c r="J1" s="6" t="s">
        <v>7</v>
      </c>
      <c r="K1" s="6" t="s">
        <v>8</v>
      </c>
      <c r="L1" s="6" t="s">
        <v>9</v>
      </c>
      <c r="M1" s="6" t="s">
        <v>10</v>
      </c>
      <c r="N1" s="6" t="s">
        <v>4</v>
      </c>
      <c r="O1" s="6" t="s">
        <v>5</v>
      </c>
      <c r="P1" s="2" t="s">
        <v>14</v>
      </c>
      <c r="Q1" s="9"/>
      <c r="R1" s="9"/>
      <c r="S1" s="11" t="s">
        <v>26</v>
      </c>
      <c r="T1" s="11" t="s">
        <v>15</v>
      </c>
      <c r="U1" s="11" t="s">
        <v>16</v>
      </c>
      <c r="V1" s="11" t="s">
        <v>17</v>
      </c>
      <c r="W1" s="11" t="s">
        <v>18</v>
      </c>
      <c r="AB1" s="438" t="s">
        <v>277</v>
      </c>
      <c r="AC1" s="439"/>
      <c r="AD1" s="439"/>
      <c r="AE1" s="440"/>
      <c r="AG1" s="445" t="s">
        <v>89</v>
      </c>
      <c r="AH1" s="446"/>
      <c r="AI1" s="446"/>
      <c r="AN1" s="447" t="s">
        <v>66</v>
      </c>
      <c r="AO1" s="448"/>
      <c r="AP1" s="448"/>
      <c r="AQ1" s="448"/>
      <c r="AR1" s="449"/>
      <c r="AX1" s="2" t="s">
        <v>184</v>
      </c>
    </row>
    <row r="2" spans="1:50" ht="31.5" thickTop="1" thickBot="1" x14ac:dyDescent="0.3">
      <c r="A2" s="209" t="s">
        <v>260</v>
      </c>
      <c r="B2" s="3" t="s">
        <v>244</v>
      </c>
      <c r="C2" s="81"/>
      <c r="D2" s="207" t="s">
        <v>12</v>
      </c>
      <c r="E2" t="s">
        <v>131</v>
      </c>
      <c r="F2" s="25"/>
      <c r="G2" t="s">
        <v>32</v>
      </c>
      <c r="H2" s="7" t="s">
        <v>36</v>
      </c>
      <c r="I2" t="s">
        <v>49</v>
      </c>
      <c r="J2" s="7" t="s">
        <v>52</v>
      </c>
      <c r="K2" s="7" t="s">
        <v>54</v>
      </c>
      <c r="L2" s="7" t="s">
        <v>56</v>
      </c>
      <c r="M2" s="7" t="s">
        <v>58</v>
      </c>
      <c r="N2" s="7"/>
      <c r="O2" s="7" t="s">
        <v>61</v>
      </c>
      <c r="P2" t="s">
        <v>19</v>
      </c>
      <c r="Q2" s="9"/>
      <c r="R2" s="9"/>
      <c r="S2" s="9" t="str">
        <f>MID(ADDRESS(ROW(S1),COLUMN(S1),4),1,1)</f>
        <v>S</v>
      </c>
      <c r="T2" s="9" t="str">
        <f>MID(ADDRESS(ROW(T1),COLUMN(T1),4),1,1)</f>
        <v>T</v>
      </c>
      <c r="U2" s="9" t="str">
        <f>MID(ADDRESS(ROW(U1),COLUMN(U1),4),1,1)</f>
        <v>U</v>
      </c>
      <c r="V2" s="9" t="str">
        <f>MID(ADDRESS(ROW(V1),COLUMN(V1),4),1,1)</f>
        <v>V</v>
      </c>
      <c r="W2" s="9" t="str">
        <f>MID(ADDRESS(ROW(W1),COLUMN(W1),4),1,1)</f>
        <v>W</v>
      </c>
      <c r="AB2" s="41" t="s">
        <v>35</v>
      </c>
      <c r="AC2" s="21" t="s">
        <v>64</v>
      </c>
      <c r="AD2" s="21" t="s">
        <v>9</v>
      </c>
      <c r="AE2" s="34" t="s">
        <v>65</v>
      </c>
      <c r="AG2" s="21" t="s">
        <v>46</v>
      </c>
      <c r="AH2" s="21" t="s">
        <v>36</v>
      </c>
      <c r="AI2" s="21" t="s">
        <v>40</v>
      </c>
      <c r="AN2" s="450" t="s">
        <v>67</v>
      </c>
      <c r="AO2" s="451"/>
      <c r="AP2" s="451"/>
      <c r="AQ2" s="73" t="s">
        <v>68</v>
      </c>
      <c r="AR2" s="55" t="s">
        <v>69</v>
      </c>
      <c r="AX2" t="s">
        <v>185</v>
      </c>
    </row>
    <row r="3" spans="1:50" ht="45" x14ac:dyDescent="0.25">
      <c r="A3" s="77" t="s">
        <v>261</v>
      </c>
      <c r="B3" s="3" t="s">
        <v>245</v>
      </c>
      <c r="C3" s="81"/>
      <c r="D3" s="207" t="s">
        <v>280</v>
      </c>
      <c r="E3" t="s">
        <v>274</v>
      </c>
      <c r="F3" s="40" t="s">
        <v>44</v>
      </c>
      <c r="G3" t="s">
        <v>33</v>
      </c>
      <c r="H3" s="8" t="s">
        <v>0</v>
      </c>
      <c r="I3" t="s">
        <v>50</v>
      </c>
      <c r="J3" s="8" t="s">
        <v>53</v>
      </c>
      <c r="K3" s="8" t="s">
        <v>55</v>
      </c>
      <c r="L3" s="8" t="s">
        <v>57</v>
      </c>
      <c r="M3" s="8" t="s">
        <v>59</v>
      </c>
      <c r="N3" s="7" t="s">
        <v>238</v>
      </c>
      <c r="O3" s="8" t="s">
        <v>62</v>
      </c>
      <c r="P3" t="s">
        <v>20</v>
      </c>
      <c r="Q3" s="11" t="s">
        <v>27</v>
      </c>
      <c r="R3" s="9">
        <f>ROW(Q3)</f>
        <v>3</v>
      </c>
      <c r="S3" s="10" t="s">
        <v>21</v>
      </c>
      <c r="T3" s="10" t="s">
        <v>21</v>
      </c>
      <c r="U3" s="10" t="s">
        <v>21</v>
      </c>
      <c r="V3" s="10" t="s">
        <v>21</v>
      </c>
      <c r="W3" s="10" t="s">
        <v>22</v>
      </c>
      <c r="Y3" s="12" t="s">
        <v>22</v>
      </c>
      <c r="AB3" s="42" t="s">
        <v>239</v>
      </c>
      <c r="AC3" s="22">
        <v>0.2</v>
      </c>
      <c r="AD3" s="9">
        <v>5</v>
      </c>
      <c r="AE3" s="43" t="s">
        <v>30</v>
      </c>
      <c r="AG3" s="9">
        <v>25</v>
      </c>
      <c r="AH3" s="9" t="str">
        <f>VLOOKUP(AI3,datos!$AC$2:$AE$7,3,0)</f>
        <v>Baja</v>
      </c>
      <c r="AI3" s="52">
        <f>+IF(OR(AG3="",AG3=0),"",IF(AG3&lt;=datos!$AD$3,datos!$AC$3,IF(AND(AG3&gt;datos!$AD$3,AG3&lt;=datos!$AD$4),datos!$AC$4,IF(AND(AG3&gt;datos!$AD$4,AG3&lt;=datos!$AD$5),datos!$AC$5,IF(AND(AG3&gt;datos!$AD$5,AG3&lt;=datos!$AD$6),datos!$AC$6,IF(AG3&gt;datos!$AD$7,datos!$AC$7,0))))))</f>
        <v>0.4</v>
      </c>
      <c r="AN3" s="452" t="s">
        <v>70</v>
      </c>
      <c r="AO3" s="454" t="s">
        <v>6</v>
      </c>
      <c r="AP3" s="74" t="s">
        <v>49</v>
      </c>
      <c r="AQ3" s="56" t="s">
        <v>71</v>
      </c>
      <c r="AR3" s="57">
        <v>0.25</v>
      </c>
      <c r="AT3" t="s">
        <v>86</v>
      </c>
      <c r="AU3" t="s">
        <v>87</v>
      </c>
      <c r="AV3" t="s">
        <v>85</v>
      </c>
      <c r="AX3" t="s">
        <v>186</v>
      </c>
    </row>
    <row r="4" spans="1:50" ht="31.5" x14ac:dyDescent="0.25">
      <c r="A4" s="77" t="s">
        <v>262</v>
      </c>
      <c r="B4" s="3" t="s">
        <v>246</v>
      </c>
      <c r="C4" s="81"/>
      <c r="D4" s="207" t="s">
        <v>226</v>
      </c>
      <c r="E4" t="s">
        <v>275</v>
      </c>
      <c r="F4" s="40" t="s">
        <v>45</v>
      </c>
      <c r="G4" t="s">
        <v>34</v>
      </c>
      <c r="I4" t="s">
        <v>51</v>
      </c>
      <c r="N4" s="8" t="s">
        <v>60</v>
      </c>
      <c r="P4" t="s">
        <v>23</v>
      </c>
      <c r="Q4" s="11" t="s">
        <v>28</v>
      </c>
      <c r="R4" s="9">
        <f>ROW(Q4)</f>
        <v>4</v>
      </c>
      <c r="S4" s="10" t="s">
        <v>16</v>
      </c>
      <c r="T4" s="10" t="s">
        <v>16</v>
      </c>
      <c r="U4" s="10" t="s">
        <v>21</v>
      </c>
      <c r="V4" s="10" t="s">
        <v>21</v>
      </c>
      <c r="W4" s="10" t="s">
        <v>22</v>
      </c>
      <c r="Y4" s="13" t="s">
        <v>21</v>
      </c>
      <c r="AB4" s="42" t="s">
        <v>242</v>
      </c>
      <c r="AC4" s="22">
        <v>0.4</v>
      </c>
      <c r="AD4" s="9">
        <v>25</v>
      </c>
      <c r="AE4" s="44" t="s">
        <v>29</v>
      </c>
      <c r="AH4" s="21" t="s">
        <v>40</v>
      </c>
      <c r="AI4" s="21" t="s">
        <v>90</v>
      </c>
      <c r="AN4" s="453"/>
      <c r="AO4" s="455"/>
      <c r="AP4" s="75" t="s">
        <v>50</v>
      </c>
      <c r="AQ4" s="58" t="s">
        <v>72</v>
      </c>
      <c r="AR4" s="59">
        <v>0.15</v>
      </c>
      <c r="AT4" t="s">
        <v>51</v>
      </c>
      <c r="AU4" t="s">
        <v>52</v>
      </c>
      <c r="AV4" s="63">
        <f>IF(AT4="",0,VLOOKUP(AT4,datos!$AP$3:$AR$7,3,0))+IF(AU4="",0,VLOOKUP(AU4,datos!$AP$3:$AR$7,3,0))</f>
        <v>0.35</v>
      </c>
    </row>
    <row r="5" spans="1:50" ht="47.25" customHeight="1" thickBot="1" x14ac:dyDescent="0.3">
      <c r="A5" s="77" t="s">
        <v>263</v>
      </c>
      <c r="B5" s="3" t="s">
        <v>247</v>
      </c>
      <c r="C5" s="81"/>
      <c r="D5" s="207" t="s">
        <v>227</v>
      </c>
      <c r="E5" s="222" t="s">
        <v>276</v>
      </c>
      <c r="F5" s="40" t="s">
        <v>41</v>
      </c>
      <c r="G5" s="5"/>
      <c r="H5" s="5"/>
      <c r="N5" s="8"/>
      <c r="Q5" s="11" t="s">
        <v>31</v>
      </c>
      <c r="R5" s="9">
        <f>ROW(Q5)</f>
        <v>5</v>
      </c>
      <c r="S5" s="10" t="s">
        <v>16</v>
      </c>
      <c r="T5" s="10" t="s">
        <v>16</v>
      </c>
      <c r="U5" s="10" t="s">
        <v>16</v>
      </c>
      <c r="V5" s="10" t="s">
        <v>21</v>
      </c>
      <c r="W5" s="10" t="s">
        <v>22</v>
      </c>
      <c r="Y5" s="14" t="s">
        <v>16</v>
      </c>
      <c r="AB5" s="42" t="s">
        <v>243</v>
      </c>
      <c r="AC5" s="22">
        <v>0.6</v>
      </c>
      <c r="AD5" s="9">
        <v>150</v>
      </c>
      <c r="AE5" s="45" t="s">
        <v>31</v>
      </c>
      <c r="AH5" s="64" t="str">
        <f>+IF(AI5&lt;=datos!$AC$3,datos!$AE$3,IF(AI5&lt;=datos!$AC$4,datos!$AE$4,IF(AI5&lt;=datos!$AC$5,datos!$AE$5,IF(AI5&lt;=datos!$AC$6,datos!$AE$6,IF(AI5&lt;=datos!$AC$7,datos!$AE$7,"")))))</f>
        <v>Baja</v>
      </c>
      <c r="AI5" s="64">
        <v>0.36</v>
      </c>
      <c r="AN5" s="453"/>
      <c r="AO5" s="455"/>
      <c r="AP5" s="75" t="s">
        <v>51</v>
      </c>
      <c r="AQ5" s="58" t="s">
        <v>73</v>
      </c>
      <c r="AR5" s="59">
        <v>0.1</v>
      </c>
    </row>
    <row r="6" spans="1:50" ht="49.5" customHeight="1" x14ac:dyDescent="0.25">
      <c r="A6" s="4" t="s">
        <v>264</v>
      </c>
      <c r="B6" s="3" t="s">
        <v>248</v>
      </c>
      <c r="C6" s="81"/>
      <c r="D6" s="207" t="s">
        <v>228</v>
      </c>
      <c r="E6" t="s">
        <v>281</v>
      </c>
      <c r="F6" s="40" t="s">
        <v>42</v>
      </c>
      <c r="G6" s="5"/>
      <c r="H6" s="5"/>
      <c r="Q6" s="11" t="s">
        <v>29</v>
      </c>
      <c r="R6" s="9">
        <f>ROW(Q6)</f>
        <v>6</v>
      </c>
      <c r="S6" s="10" t="s">
        <v>24</v>
      </c>
      <c r="T6" s="10" t="s">
        <v>16</v>
      </c>
      <c r="U6" s="10" t="s">
        <v>16</v>
      </c>
      <c r="V6" s="10" t="s">
        <v>21</v>
      </c>
      <c r="W6" s="10" t="s">
        <v>22</v>
      </c>
      <c r="Y6" s="15" t="s">
        <v>24</v>
      </c>
      <c r="AB6" s="42" t="s">
        <v>240</v>
      </c>
      <c r="AC6" s="22">
        <v>0.8</v>
      </c>
      <c r="AD6" s="9">
        <v>300</v>
      </c>
      <c r="AE6" s="46" t="s">
        <v>28</v>
      </c>
      <c r="AN6" s="453"/>
      <c r="AO6" s="455" t="s">
        <v>7</v>
      </c>
      <c r="AP6" s="75" t="s">
        <v>52</v>
      </c>
      <c r="AQ6" s="58" t="s">
        <v>74</v>
      </c>
      <c r="AR6" s="59">
        <v>0.25</v>
      </c>
      <c r="AT6" s="79" t="s">
        <v>6</v>
      </c>
      <c r="AU6" s="80" t="s">
        <v>2</v>
      </c>
    </row>
    <row r="7" spans="1:50" ht="46.5" customHeight="1" thickBot="1" x14ac:dyDescent="0.3">
      <c r="A7" s="210" t="s">
        <v>265</v>
      </c>
      <c r="B7" s="3" t="s">
        <v>249</v>
      </c>
      <c r="C7" s="81"/>
      <c r="D7" s="208"/>
      <c r="E7" t="s">
        <v>282</v>
      </c>
      <c r="F7" s="40" t="s">
        <v>43</v>
      </c>
      <c r="G7" s="5"/>
      <c r="H7" s="5"/>
      <c r="Q7" s="11" t="s">
        <v>30</v>
      </c>
      <c r="R7" s="9">
        <f>ROW(Q7)</f>
        <v>7</v>
      </c>
      <c r="S7" s="10" t="s">
        <v>24</v>
      </c>
      <c r="T7" s="10" t="s">
        <v>24</v>
      </c>
      <c r="U7" s="10" t="s">
        <v>16</v>
      </c>
      <c r="V7" s="10" t="s">
        <v>21</v>
      </c>
      <c r="W7" s="10" t="s">
        <v>22</v>
      </c>
      <c r="AB7" s="47" t="s">
        <v>241</v>
      </c>
      <c r="AC7" s="35">
        <v>1</v>
      </c>
      <c r="AD7" s="48">
        <v>300</v>
      </c>
      <c r="AE7" s="49" t="s">
        <v>27</v>
      </c>
      <c r="AN7" s="453"/>
      <c r="AO7" s="455"/>
      <c r="AP7" s="75" t="s">
        <v>53</v>
      </c>
      <c r="AQ7" s="58" t="s">
        <v>75</v>
      </c>
      <c r="AR7" s="59">
        <v>0.15</v>
      </c>
      <c r="AT7" s="65" t="s">
        <v>49</v>
      </c>
      <c r="AU7" s="67" t="s">
        <v>36</v>
      </c>
    </row>
    <row r="8" spans="1:50" ht="32.25" thickBot="1" x14ac:dyDescent="0.3">
      <c r="A8" s="210" t="s">
        <v>266</v>
      </c>
      <c r="B8" s="3" t="s">
        <v>250</v>
      </c>
      <c r="C8" s="81"/>
      <c r="D8" s="207"/>
      <c r="E8" t="s">
        <v>283</v>
      </c>
      <c r="F8" s="78" t="s">
        <v>121</v>
      </c>
      <c r="G8" s="5"/>
      <c r="H8" s="5"/>
      <c r="AN8" s="453" t="s">
        <v>76</v>
      </c>
      <c r="AO8" s="455" t="s">
        <v>8</v>
      </c>
      <c r="AP8" s="75" t="s">
        <v>54</v>
      </c>
      <c r="AQ8" s="58" t="s">
        <v>77</v>
      </c>
      <c r="AR8" s="60" t="s">
        <v>78</v>
      </c>
      <c r="AT8" s="65" t="s">
        <v>50</v>
      </c>
      <c r="AU8" s="67" t="s">
        <v>36</v>
      </c>
    </row>
    <row r="9" spans="1:50" ht="48" thickBot="1" x14ac:dyDescent="0.3">
      <c r="A9" s="210" t="s">
        <v>267</v>
      </c>
      <c r="B9" s="3" t="s">
        <v>251</v>
      </c>
      <c r="C9" s="82"/>
      <c r="D9" s="207"/>
      <c r="E9" s="3" t="s">
        <v>284</v>
      </c>
      <c r="F9" s="78" t="s">
        <v>126</v>
      </c>
      <c r="G9" s="5"/>
      <c r="H9" s="5"/>
      <c r="S9" s="441" t="s">
        <v>25</v>
      </c>
      <c r="T9" s="441"/>
      <c r="U9" s="441"/>
      <c r="AB9" s="442" t="s">
        <v>37</v>
      </c>
      <c r="AC9" s="443"/>
      <c r="AD9" s="444"/>
      <c r="AN9" s="453"/>
      <c r="AO9" s="455"/>
      <c r="AP9" s="75" t="s">
        <v>55</v>
      </c>
      <c r="AQ9" s="58" t="s">
        <v>79</v>
      </c>
      <c r="AR9" s="60" t="s">
        <v>78</v>
      </c>
      <c r="AT9" s="66" t="s">
        <v>51</v>
      </c>
      <c r="AU9" s="68" t="s">
        <v>0</v>
      </c>
    </row>
    <row r="10" spans="1:50" ht="62.25" customHeight="1" x14ac:dyDescent="0.25">
      <c r="A10" s="210" t="s">
        <v>268</v>
      </c>
      <c r="B10" s="3" t="s">
        <v>252</v>
      </c>
      <c r="C10" s="81"/>
      <c r="D10" s="207"/>
      <c r="E10" s="5" t="s">
        <v>285</v>
      </c>
      <c r="F10" s="78" t="s">
        <v>122</v>
      </c>
      <c r="G10" s="5"/>
      <c r="H10" s="5"/>
      <c r="S10" s="53" t="s">
        <v>30</v>
      </c>
      <c r="T10" s="53" t="s">
        <v>26</v>
      </c>
      <c r="U10" s="54" t="str">
        <f ca="1">IFERROR(INDIRECT("datos!"&amp;HLOOKUP(T10,calculo_imp,2,FALSE)&amp;VLOOKUP(S10,calculo_prob,2,FALSE)),"")</f>
        <v>Bajo</v>
      </c>
      <c r="AB10" s="24" t="s">
        <v>38</v>
      </c>
      <c r="AC10" s="25"/>
      <c r="AD10" s="26" t="s">
        <v>36</v>
      </c>
      <c r="AG10" s="21" t="s">
        <v>47</v>
      </c>
      <c r="AH10" s="21" t="s">
        <v>48</v>
      </c>
      <c r="AI10" s="21" t="s">
        <v>36</v>
      </c>
      <c r="AN10" s="453"/>
      <c r="AO10" s="455" t="s">
        <v>9</v>
      </c>
      <c r="AP10" s="75" t="s">
        <v>56</v>
      </c>
      <c r="AQ10" s="58" t="s">
        <v>80</v>
      </c>
      <c r="AR10" s="60" t="s">
        <v>78</v>
      </c>
    </row>
    <row r="11" spans="1:50" ht="45" x14ac:dyDescent="0.25">
      <c r="A11" s="210" t="s">
        <v>269</v>
      </c>
      <c r="B11" s="3" t="s">
        <v>253</v>
      </c>
      <c r="C11" s="81"/>
      <c r="D11" s="5"/>
      <c r="E11" s="5"/>
      <c r="F11" s="78" t="s">
        <v>127</v>
      </c>
      <c r="G11" s="5"/>
      <c r="H11" s="5"/>
      <c r="AA11" s="23"/>
      <c r="AB11" s="27" t="s">
        <v>44</v>
      </c>
      <c r="AC11" s="16" t="s">
        <v>26</v>
      </c>
      <c r="AD11" s="36">
        <v>0.2</v>
      </c>
      <c r="AG11" s="51" t="s">
        <v>44</v>
      </c>
      <c r="AH11" s="50" t="str">
        <f>VLOOKUP(AG11,datos!$AB$10:$AD$21,2,0)</f>
        <v>Leve</v>
      </c>
      <c r="AI11" s="39">
        <f>IF(OR(AG11=datos!$AB$10,AG11=datos!$AB$16),"",VLOOKUP(AG11,datos!$AB$10:$AD$21,3,0))</f>
        <v>0.2</v>
      </c>
      <c r="AN11" s="453"/>
      <c r="AO11" s="455"/>
      <c r="AP11" s="75" t="s">
        <v>57</v>
      </c>
      <c r="AQ11" s="58" t="s">
        <v>81</v>
      </c>
      <c r="AR11" s="60" t="s">
        <v>78</v>
      </c>
    </row>
    <row r="12" spans="1:50" ht="45" x14ac:dyDescent="0.25">
      <c r="A12" s="210" t="s">
        <v>270</v>
      </c>
      <c r="B12" s="3" t="s">
        <v>254</v>
      </c>
      <c r="C12" s="81"/>
      <c r="D12" s="5"/>
      <c r="E12" s="5"/>
      <c r="F12" s="78" t="s">
        <v>123</v>
      </c>
      <c r="G12" s="5"/>
      <c r="H12" s="5"/>
      <c r="AA12" s="23"/>
      <c r="AB12" s="28" t="s">
        <v>45</v>
      </c>
      <c r="AC12" s="17" t="s">
        <v>15</v>
      </c>
      <c r="AD12" s="36">
        <v>0.4</v>
      </c>
      <c r="AH12" s="21" t="s">
        <v>0</v>
      </c>
      <c r="AI12" s="21" t="s">
        <v>88</v>
      </c>
      <c r="AN12" s="453"/>
      <c r="AO12" s="455" t="s">
        <v>10</v>
      </c>
      <c r="AP12" s="75" t="s">
        <v>58</v>
      </c>
      <c r="AQ12" s="58" t="s">
        <v>82</v>
      </c>
      <c r="AR12" s="60" t="s">
        <v>78</v>
      </c>
    </row>
    <row r="13" spans="1:50" ht="32.25" thickBot="1" x14ac:dyDescent="0.3">
      <c r="A13" s="4"/>
      <c r="B13" s="3" t="s">
        <v>255</v>
      </c>
      <c r="C13" s="70"/>
      <c r="D13" s="4" t="s">
        <v>224</v>
      </c>
      <c r="E13" s="5"/>
      <c r="F13" s="40" t="s">
        <v>218</v>
      </c>
      <c r="G13" s="5"/>
      <c r="H13" s="5"/>
      <c r="AA13" s="23"/>
      <c r="AB13" s="28" t="s">
        <v>41</v>
      </c>
      <c r="AC13" s="18" t="s">
        <v>16</v>
      </c>
      <c r="AD13" s="36">
        <v>0.6</v>
      </c>
      <c r="AH13" s="64" t="str">
        <f>+IF(AI13&lt;=datos!$AD$11,datos!$AC$11,IF(AI13&lt;=datos!$AD$12,datos!$AC$12,IF(AI13&lt;=datos!$AD$13,datos!$AC$13,IF(AI13&lt;=datos!$AD$14,datos!$AC$14,IF(AI13&lt;=datos!$AD$15,datos!$AC$15,"")))))</f>
        <v>Catastrófico</v>
      </c>
      <c r="AI13">
        <v>0.81</v>
      </c>
      <c r="AN13" s="456"/>
      <c r="AO13" s="457"/>
      <c r="AP13" s="76" t="s">
        <v>59</v>
      </c>
      <c r="AQ13" s="61" t="s">
        <v>83</v>
      </c>
      <c r="AR13" s="62" t="s">
        <v>78</v>
      </c>
    </row>
    <row r="14" spans="1:50" ht="57" customHeight="1" x14ac:dyDescent="0.25">
      <c r="A14" s="4"/>
      <c r="B14" s="3" t="s">
        <v>256</v>
      </c>
      <c r="C14" s="69"/>
      <c r="D14" s="4"/>
      <c r="E14" s="69"/>
      <c r="F14" s="40" t="s">
        <v>222</v>
      </c>
      <c r="G14" s="5"/>
      <c r="Z14" s="23"/>
      <c r="AB14" s="28" t="s">
        <v>42</v>
      </c>
      <c r="AC14" s="19" t="s">
        <v>17</v>
      </c>
      <c r="AD14" s="36">
        <v>0.8</v>
      </c>
      <c r="AN14" s="437" t="s">
        <v>84</v>
      </c>
      <c r="AO14" s="437"/>
      <c r="AP14" s="437"/>
      <c r="AQ14" s="437"/>
      <c r="AR14" s="437"/>
    </row>
    <row r="15" spans="1:50" ht="60.75" customHeight="1" x14ac:dyDescent="0.25">
      <c r="A15" s="4"/>
      <c r="B15" s="3" t="s">
        <v>257</v>
      </c>
      <c r="C15" s="69"/>
      <c r="D15" s="4"/>
      <c r="E15" s="69"/>
      <c r="F15" s="40" t="s">
        <v>221</v>
      </c>
      <c r="G15" s="5"/>
      <c r="Z15" s="23"/>
      <c r="AB15" s="28" t="s">
        <v>43</v>
      </c>
      <c r="AC15" s="20" t="s">
        <v>18</v>
      </c>
      <c r="AD15" s="36">
        <v>1</v>
      </c>
    </row>
    <row r="16" spans="1:50" ht="61.5" customHeight="1" x14ac:dyDescent="0.25">
      <c r="A16" s="4"/>
      <c r="B16" s="3" t="s">
        <v>258</v>
      </c>
      <c r="C16" s="69"/>
      <c r="D16" s="4"/>
      <c r="E16" s="69"/>
      <c r="F16" s="40" t="s">
        <v>219</v>
      </c>
      <c r="G16" s="5"/>
      <c r="AB16" s="24" t="s">
        <v>39</v>
      </c>
      <c r="AC16" s="29"/>
      <c r="AD16" s="37"/>
    </row>
    <row r="17" spans="1:30" ht="30" x14ac:dyDescent="0.25">
      <c r="A17" s="4"/>
      <c r="B17" s="3" t="s">
        <v>259</v>
      </c>
      <c r="C17" s="69"/>
      <c r="D17" s="4"/>
      <c r="E17" s="69"/>
      <c r="F17" s="40" t="s">
        <v>220</v>
      </c>
      <c r="G17" s="5"/>
      <c r="Z17" s="23"/>
      <c r="AB17" s="30" t="s">
        <v>121</v>
      </c>
      <c r="AC17" s="16" t="s">
        <v>26</v>
      </c>
      <c r="AD17" s="36">
        <v>0.2</v>
      </c>
    </row>
    <row r="18" spans="1:30" ht="75" x14ac:dyDescent="0.25">
      <c r="A18" s="4"/>
      <c r="B18" s="3"/>
      <c r="C18" s="69"/>
      <c r="D18" s="4"/>
      <c r="E18" s="69"/>
      <c r="F18" s="40"/>
      <c r="G18" s="5"/>
      <c r="Z18" s="23"/>
      <c r="AB18" s="31" t="s">
        <v>126</v>
      </c>
      <c r="AC18" s="17" t="s">
        <v>15</v>
      </c>
      <c r="AD18" s="36">
        <v>0.4</v>
      </c>
    </row>
    <row r="19" spans="1:30" ht="45" x14ac:dyDescent="0.25">
      <c r="A19" s="4"/>
      <c r="B19" s="3"/>
      <c r="C19" s="69"/>
      <c r="D19" s="4"/>
      <c r="E19" s="69"/>
      <c r="F19" s="40"/>
      <c r="G19" s="5"/>
      <c r="Z19" s="23"/>
      <c r="AB19" s="31" t="s">
        <v>122</v>
      </c>
      <c r="AC19" s="18" t="s">
        <v>16</v>
      </c>
      <c r="AD19" s="36">
        <v>0.6</v>
      </c>
    </row>
    <row r="20" spans="1:30" ht="60" x14ac:dyDescent="0.25">
      <c r="A20" s="4"/>
      <c r="B20" s="3"/>
      <c r="C20" s="69"/>
      <c r="D20" s="4"/>
      <c r="E20" s="69"/>
      <c r="F20" s="72"/>
      <c r="G20" s="5"/>
      <c r="Z20" s="23"/>
      <c r="AB20" s="31" t="s">
        <v>127</v>
      </c>
      <c r="AC20" s="19" t="s">
        <v>17</v>
      </c>
      <c r="AD20" s="36">
        <v>0.8</v>
      </c>
    </row>
    <row r="21" spans="1:30" ht="45.75" thickBot="1" x14ac:dyDescent="0.3">
      <c r="A21" s="4"/>
      <c r="B21" s="3"/>
      <c r="C21" s="69"/>
      <c r="D21" s="4"/>
      <c r="E21" s="69"/>
      <c r="F21" s="72"/>
      <c r="G21" s="5"/>
      <c r="Z21" s="23"/>
      <c r="AB21" s="32" t="s">
        <v>123</v>
      </c>
      <c r="AC21" s="33" t="s">
        <v>18</v>
      </c>
      <c r="AD21" s="38">
        <v>1</v>
      </c>
    </row>
    <row r="22" spans="1:30" x14ac:dyDescent="0.25">
      <c r="A22" s="4"/>
      <c r="B22" s="4"/>
      <c r="C22" s="4"/>
      <c r="D22" s="4"/>
      <c r="E22" s="4"/>
      <c r="F22" s="4"/>
      <c r="G22" s="4"/>
    </row>
  </sheetData>
  <protectedRanges>
    <protectedRange sqref="S10:T10 R27:S29 R14:S16" name="Rango1_2"/>
  </protectedRanges>
  <mergeCells count="14">
    <mergeCell ref="AN14:AR14"/>
    <mergeCell ref="AB1:AE1"/>
    <mergeCell ref="S9:U9"/>
    <mergeCell ref="AB9:AD9"/>
    <mergeCell ref="AG1:AI1"/>
    <mergeCell ref="AN1:AR1"/>
    <mergeCell ref="AN2:AP2"/>
    <mergeCell ref="AN3:AN7"/>
    <mergeCell ref="AO3:AO5"/>
    <mergeCell ref="AO6:AO7"/>
    <mergeCell ref="AN8:AN13"/>
    <mergeCell ref="AO8:AO9"/>
    <mergeCell ref="AO10:AO11"/>
    <mergeCell ref="AO12:AO13"/>
  </mergeCells>
  <conditionalFormatting sqref="S3:W7">
    <cfRule type="cellIs" dxfId="44" priority="30" operator="equal">
      <formula>$Y$6</formula>
    </cfRule>
    <cfRule type="cellIs" dxfId="43" priority="31" operator="equal">
      <formula>$Y$5</formula>
    </cfRule>
    <cfRule type="cellIs" dxfId="42" priority="32" operator="equal">
      <formula>$Y$4</formula>
    </cfRule>
    <cfRule type="cellIs" dxfId="41" priority="33" operator="equal">
      <formula>$Y$3</formula>
    </cfRule>
  </conditionalFormatting>
  <conditionalFormatting sqref="U10">
    <cfRule type="cellIs" dxfId="40" priority="26" operator="equal">
      <formula>$Y$6</formula>
    </cfRule>
    <cfRule type="cellIs" dxfId="39" priority="27" operator="equal">
      <formula>$Y$5</formula>
    </cfRule>
    <cfRule type="cellIs" dxfId="38" priority="28" operator="equal">
      <formula>$Y$4</formula>
    </cfRule>
    <cfRule type="cellIs" dxfId="37" priority="29" operator="equal">
      <formula>$Y$3</formula>
    </cfRule>
  </conditionalFormatting>
  <conditionalFormatting sqref="AH3">
    <cfRule type="cellIs" dxfId="36" priority="11" operator="equal">
      <formula>$AE$7</formula>
    </cfRule>
    <cfRule type="cellIs" dxfId="35" priority="12" operator="equal">
      <formula>$AE$6</formula>
    </cfRule>
    <cfRule type="cellIs" dxfId="34" priority="13" operator="equal">
      <formula>$AE$5</formula>
    </cfRule>
    <cfRule type="cellIs" dxfId="33" priority="14" operator="equal">
      <formula>$AE$4</formula>
    </cfRule>
    <cfRule type="cellIs" dxfId="32" priority="15" operator="equal">
      <formula>$AE$3</formula>
    </cfRule>
  </conditionalFormatting>
  <conditionalFormatting sqref="AH5">
    <cfRule type="cellIs" dxfId="31" priority="6" operator="equal">
      <formula>$AE$7</formula>
    </cfRule>
    <cfRule type="cellIs" dxfId="30" priority="7" operator="equal">
      <formula>$AE$6</formula>
    </cfRule>
    <cfRule type="cellIs" dxfId="29" priority="8" operator="equal">
      <formula>$AE$5</formula>
    </cfRule>
    <cfRule type="cellIs" dxfId="28" priority="9" operator="equal">
      <formula>$AE$4</formula>
    </cfRule>
    <cfRule type="cellIs" dxfId="27" priority="10" operator="equal">
      <formula>$AE$3</formula>
    </cfRule>
  </conditionalFormatting>
  <conditionalFormatting sqref="AH11">
    <cfRule type="cellIs" dxfId="26" priority="107" operator="equal">
      <formula>$AC$11</formula>
    </cfRule>
    <cfRule type="cellIs" dxfId="25" priority="108" operator="equal">
      <formula>$AC$12</formula>
    </cfRule>
    <cfRule type="cellIs" dxfId="24" priority="109" operator="equal">
      <formula>$AC$13</formula>
    </cfRule>
    <cfRule type="cellIs" dxfId="23" priority="110" operator="equal">
      <formula>$AC$14</formula>
    </cfRule>
    <cfRule type="cellIs" dxfId="22" priority="111" operator="equal">
      <formula>$AC$15</formula>
    </cfRule>
  </conditionalFormatting>
  <conditionalFormatting sqref="AH13">
    <cfRule type="cellIs" dxfId="21" priority="112" operator="equal">
      <formula>$AC$15</formula>
    </cfRule>
    <cfRule type="cellIs" dxfId="20" priority="113" operator="equal">
      <formula>$AC$14</formula>
    </cfRule>
    <cfRule type="cellIs" dxfId="19" priority="114" operator="equal">
      <formula>$AC$13</formula>
    </cfRule>
    <cfRule type="cellIs" dxfId="18" priority="115" operator="equal">
      <formula>$AC$12</formula>
    </cfRule>
    <cfRule type="cellIs" dxfId="17" priority="116" operator="equal">
      <formula>$AC$11</formula>
    </cfRule>
  </conditionalFormatting>
  <dataValidations count="5">
    <dataValidation type="list" allowBlank="1" showInputMessage="1" showErrorMessage="1" sqref="S10" xr:uid="{00000000-0002-0000-0400-000000000000}">
      <formula1>$Q$3:$Q$7</formula1>
    </dataValidation>
    <dataValidation type="list" allowBlank="1" showInputMessage="1" showErrorMessage="1" sqref="T10" xr:uid="{00000000-0002-0000-0400-000001000000}">
      <formula1>$S$1:$W$1</formula1>
    </dataValidation>
    <dataValidation type="list" allowBlank="1" showInputMessage="1" showErrorMessage="1" sqref="AG11" xr:uid="{00000000-0002-0000-0400-000002000000}">
      <formula1>$F$2:$F$13</formula1>
    </dataValidation>
    <dataValidation type="list" allowBlank="1" showInputMessage="1" showErrorMessage="1" sqref="AU4" xr:uid="{00000000-0002-0000-0400-000003000000}">
      <formula1>$J$2:$J$3</formula1>
    </dataValidation>
    <dataValidation type="list" allowBlank="1" showInputMessage="1" showErrorMessage="1" sqref="AT4" xr:uid="{00000000-0002-0000-0400-000004000000}">
      <formula1>$I$2:$I$4</formula1>
    </dataValidation>
  </dataValidations>
  <pageMargins left="0.7" right="0.7" top="0.75" bottom="0.75" header="0.3" footer="0.3"/>
  <pageSetup orientation="portrait" horizontalDpi="4294967294" verticalDpi="4294967294"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27C8951AE48874AACB4E37AE0D1F385" ma:contentTypeVersion="13" ma:contentTypeDescription="Crear nuevo documento." ma:contentTypeScope="" ma:versionID="911817f60c033b8b75f5b12bbff02710">
  <xsd:schema xmlns:xsd="http://www.w3.org/2001/XMLSchema" xmlns:xs="http://www.w3.org/2001/XMLSchema" xmlns:p="http://schemas.microsoft.com/office/2006/metadata/properties" xmlns:ns3="50eff269-fa68-45fc-8f3c-134ded80e6db" xmlns:ns4="069537d0-7c7d-423c-ad01-43cd155efdff" targetNamespace="http://schemas.microsoft.com/office/2006/metadata/properties" ma:root="true" ma:fieldsID="1e89f659a2502588d4b9c8127a3c9ccb" ns3:_="" ns4:_="">
    <xsd:import namespace="50eff269-fa68-45fc-8f3c-134ded80e6db"/>
    <xsd:import namespace="069537d0-7c7d-423c-ad01-43cd155efd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eff269-fa68-45fc-8f3c-134ded80e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69537d0-7c7d-423c-ad01-43cd155efdff"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BF7DFF-C351-4A90-87CF-0024A014E1D8}">
  <ds:schemaRefs>
    <ds:schemaRef ds:uri="http://schemas.microsoft.com/sharepoint/v3/contenttype/forms"/>
  </ds:schemaRefs>
</ds:datastoreItem>
</file>

<file path=customXml/itemProps2.xml><?xml version="1.0" encoding="utf-8"?>
<ds:datastoreItem xmlns:ds="http://schemas.openxmlformats.org/officeDocument/2006/customXml" ds:itemID="{CA92F47F-EB09-4D2C-B559-4D5402937706}">
  <ds:schemaRefs>
    <ds:schemaRef ds:uri="http://purl.org/dc/terms/"/>
    <ds:schemaRef ds:uri="http://schemas.openxmlformats.org/package/2006/metadata/core-properties"/>
    <ds:schemaRef ds:uri="50eff269-fa68-45fc-8f3c-134ded80e6db"/>
    <ds:schemaRef ds:uri="http://purl.org/dc/elements/1.1/"/>
    <ds:schemaRef ds:uri="http://www.w3.org/XML/1998/namespace"/>
    <ds:schemaRef ds:uri="http://schemas.microsoft.com/office/2006/metadata/properties"/>
    <ds:schemaRef ds:uri="http://schemas.microsoft.com/office/2006/documentManagement/types"/>
    <ds:schemaRef ds:uri="069537d0-7c7d-423c-ad01-43cd155efdff"/>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0C638478-8663-4411-BCDC-67947D936F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eff269-fa68-45fc-8f3c-134ded80e6db"/>
    <ds:schemaRef ds:uri="069537d0-7c7d-423c-ad01-43cd155efd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Instrucciones</vt:lpstr>
      <vt:lpstr>Mapa de Riesgos de Gestión</vt:lpstr>
      <vt:lpstr>Mapa de Riesgos Corrupción</vt:lpstr>
      <vt:lpstr>datos</vt:lpstr>
      <vt:lpstr>calculo_imp</vt:lpstr>
      <vt:lpstr>calculo_prob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Palacios Muñoz, Lewis Jhossimar</dc:creator>
  <cp:lastModifiedBy>Johanna</cp:lastModifiedBy>
  <dcterms:created xsi:type="dcterms:W3CDTF">2021-02-10T16:24:02Z</dcterms:created>
  <dcterms:modified xsi:type="dcterms:W3CDTF">2022-02-21T15:35:47Z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0x010100427C8951AE48874AACB4E37AE0D1F385</vt:lpwstr>
  </property>
</Properties>
</file>