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SCRD 2022\Activos de Informaciòn\INSTRUMENTOS PARA APROBACIóN\"/>
    </mc:Choice>
  </mc:AlternateContent>
  <bookViews>
    <workbookView xWindow="0" yWindow="0" windowWidth="26083" windowHeight="10325"/>
  </bookViews>
  <sheets>
    <sheet name="Matriz" sheetId="3" r:id="rId1"/>
    <sheet name="Tipologías"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Matriz!$A$9:$BE$150</definedName>
    <definedName name="APOYO">Tipologías!$B$88:$B$94</definedName>
    <definedName name="_xlnm.Print_Area" localSheetId="0">Matriz!$E$17:$BH$67</definedName>
    <definedName name="DESPACHO_SECRETARIA">Tipologías!$D$80:$D$86</definedName>
    <definedName name="DIRECCION_DE_ARTE_CULTURA_Y_PATRIMONIO">Tipologías!$D$94:$D$96</definedName>
    <definedName name="DIRECCION_DE_GESTION_CORPORATIVA">Tipologías!$D$98:$D$102</definedName>
    <definedName name="DIRECCION_DE_LECTURAS_Y_BIBLIOTECAS">Tipologías!$D$97</definedName>
    <definedName name="ESTRATEGICOS">Tipologías!$B$80:$B$82</definedName>
    <definedName name="EVALUACION">Tipologías!$B$95:$B$95</definedName>
    <definedName name="Frecuencia">Tipologías!$A$65:$A$74</definedName>
    <definedName name="MISIONALES">Tipologías!$B$83:$B$87</definedName>
    <definedName name="OFICINA_DE_TECNOLOGIAS_DE_LA_INFORMACIÓN">Tipologías!$D$103</definedName>
    <definedName name="SUBSECRETARÍA_DE_GOBERNANZA">Tipologías!$D$87:$D$91</definedName>
    <definedName name="SUBSECRETARÍA_DISTRITAL_DE_CULTURA_CIUDADANA_Y_GESTION_DEL_CONOCIMIENTO">Tipologías!$D$92:$D$93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45" i="3" l="1"/>
  <c r="AY145" i="3"/>
  <c r="AX145" i="3"/>
  <c r="AV145" i="3"/>
  <c r="AW145" i="3" s="1"/>
  <c r="AS145" i="3"/>
  <c r="AH145" i="3" s="1"/>
  <c r="AQ145" i="3"/>
  <c r="AP145" i="3"/>
  <c r="AN145" i="3"/>
  <c r="AO145" i="3" s="1"/>
  <c r="AL145" i="3"/>
  <c r="AM145" i="3" s="1"/>
  <c r="AZ144" i="3"/>
  <c r="AY144" i="3"/>
  <c r="AX144" i="3"/>
  <c r="AV144" i="3"/>
  <c r="AW144" i="3" s="1"/>
  <c r="AS144" i="3"/>
  <c r="AH144" i="3" s="1"/>
  <c r="AQ144" i="3"/>
  <c r="AP144" i="3"/>
  <c r="AN144" i="3"/>
  <c r="AO144" i="3" s="1"/>
  <c r="AL144" i="3"/>
  <c r="AM144" i="3" s="1"/>
  <c r="AR144" i="3" s="1"/>
  <c r="AZ143" i="3"/>
  <c r="AY143" i="3"/>
  <c r="AX143" i="3"/>
  <c r="AV143" i="3"/>
  <c r="AW143" i="3" s="1"/>
  <c r="AS143" i="3"/>
  <c r="AQ143" i="3"/>
  <c r="AP143" i="3"/>
  <c r="AN143" i="3"/>
  <c r="AO143" i="3" s="1"/>
  <c r="AL143" i="3"/>
  <c r="AM143" i="3" s="1"/>
  <c r="AZ142" i="3"/>
  <c r="AY142" i="3"/>
  <c r="AX142" i="3"/>
  <c r="AV142" i="3"/>
  <c r="AW142" i="3" s="1"/>
  <c r="AS142" i="3"/>
  <c r="AH142" i="3" s="1"/>
  <c r="AQ142" i="3"/>
  <c r="AP142" i="3"/>
  <c r="AN142" i="3"/>
  <c r="AO142" i="3" s="1"/>
  <c r="AL142" i="3"/>
  <c r="AM142" i="3" s="1"/>
  <c r="AT145" i="3" l="1"/>
  <c r="AK145" i="3" s="1"/>
  <c r="AT143" i="3"/>
  <c r="AK143" i="3" s="1"/>
  <c r="AR142" i="3"/>
  <c r="AT144" i="3"/>
  <c r="AK144" i="3" s="1"/>
  <c r="AR145" i="3"/>
  <c r="AF145" i="3" s="1"/>
  <c r="AH143" i="3"/>
  <c r="AT142" i="3"/>
  <c r="AK142" i="3" s="1"/>
  <c r="AR143" i="3"/>
  <c r="AU143" i="3" s="1"/>
  <c r="AU144" i="3"/>
  <c r="AF144" i="3"/>
  <c r="AU142" i="3"/>
  <c r="AF142" i="3"/>
  <c r="AU145" i="3"/>
  <c r="AF143" i="3" l="1"/>
  <c r="AV37" i="3"/>
  <c r="AZ75" i="3" l="1"/>
  <c r="AY75" i="3"/>
  <c r="AX75" i="3"/>
  <c r="AV75" i="3"/>
  <c r="AW75" i="3" s="1"/>
  <c r="AS75" i="3"/>
  <c r="AH75" i="3" s="1"/>
  <c r="AQ75" i="3"/>
  <c r="AP75" i="3"/>
  <c r="AN75" i="3"/>
  <c r="AO75" i="3" s="1"/>
  <c r="AL75" i="3"/>
  <c r="AM75" i="3" s="1"/>
  <c r="AT75" i="3" l="1"/>
  <c r="AK75" i="3" s="1"/>
  <c r="AR75" i="3"/>
  <c r="AZ141" i="3"/>
  <c r="AY141" i="3"/>
  <c r="AX141" i="3"/>
  <c r="AV141" i="3"/>
  <c r="AW141" i="3" s="1"/>
  <c r="AS141" i="3"/>
  <c r="AH141" i="3" s="1"/>
  <c r="AQ141" i="3"/>
  <c r="AP141" i="3"/>
  <c r="AN141" i="3"/>
  <c r="AO141" i="3" s="1"/>
  <c r="AL141" i="3"/>
  <c r="AM141" i="3" s="1"/>
  <c r="AZ140" i="3"/>
  <c r="AY140" i="3"/>
  <c r="AX140" i="3"/>
  <c r="AV140" i="3"/>
  <c r="AW140" i="3" s="1"/>
  <c r="AS140" i="3"/>
  <c r="AH140" i="3" s="1"/>
  <c r="AQ140" i="3"/>
  <c r="AP140" i="3"/>
  <c r="AN140" i="3"/>
  <c r="AO140" i="3" s="1"/>
  <c r="AL140" i="3"/>
  <c r="AM140" i="3" s="1"/>
  <c r="AZ139" i="3"/>
  <c r="AY139" i="3"/>
  <c r="AX139" i="3"/>
  <c r="AV139" i="3"/>
  <c r="AW139" i="3" s="1"/>
  <c r="AS139" i="3"/>
  <c r="AH139" i="3" s="1"/>
  <c r="AQ139" i="3"/>
  <c r="AP139" i="3"/>
  <c r="AN139" i="3"/>
  <c r="AO139" i="3" s="1"/>
  <c r="AL139" i="3"/>
  <c r="AM139" i="3" s="1"/>
  <c r="AZ138" i="3"/>
  <c r="AY138" i="3"/>
  <c r="AX138" i="3"/>
  <c r="AV138" i="3"/>
  <c r="AW138" i="3" s="1"/>
  <c r="AS138" i="3"/>
  <c r="AH138" i="3" s="1"/>
  <c r="AQ138" i="3"/>
  <c r="AP138" i="3"/>
  <c r="AN138" i="3"/>
  <c r="AO138" i="3" s="1"/>
  <c r="AL138" i="3"/>
  <c r="AM138" i="3" s="1"/>
  <c r="AZ137" i="3"/>
  <c r="AY137" i="3"/>
  <c r="AX137" i="3"/>
  <c r="AV137" i="3"/>
  <c r="AW137" i="3" s="1"/>
  <c r="AS137" i="3"/>
  <c r="AH137" i="3" s="1"/>
  <c r="AQ137" i="3"/>
  <c r="AP137" i="3"/>
  <c r="AN137" i="3"/>
  <c r="AO137" i="3" s="1"/>
  <c r="AL137" i="3"/>
  <c r="AM137" i="3" s="1"/>
  <c r="AZ136" i="3"/>
  <c r="AY136" i="3"/>
  <c r="AX136" i="3"/>
  <c r="AV136" i="3"/>
  <c r="AW136" i="3" s="1"/>
  <c r="AS136" i="3"/>
  <c r="AH136" i="3" s="1"/>
  <c r="AQ136" i="3"/>
  <c r="AP136" i="3"/>
  <c r="AN136" i="3"/>
  <c r="AO136" i="3" s="1"/>
  <c r="AL136" i="3"/>
  <c r="AM136" i="3" s="1"/>
  <c r="AZ135" i="3"/>
  <c r="AY135" i="3"/>
  <c r="AX135" i="3"/>
  <c r="AV135" i="3"/>
  <c r="AW135" i="3" s="1"/>
  <c r="AS135" i="3"/>
  <c r="AH135" i="3" s="1"/>
  <c r="AQ135" i="3"/>
  <c r="AP135" i="3"/>
  <c r="AN135" i="3"/>
  <c r="AO135" i="3" s="1"/>
  <c r="AL135" i="3"/>
  <c r="AM135" i="3" s="1"/>
  <c r="AZ134" i="3"/>
  <c r="AY134" i="3"/>
  <c r="AX134" i="3"/>
  <c r="AV134" i="3"/>
  <c r="AW134" i="3" s="1"/>
  <c r="AS134" i="3"/>
  <c r="AH134" i="3" s="1"/>
  <c r="AQ134" i="3"/>
  <c r="AP134" i="3"/>
  <c r="AN134" i="3"/>
  <c r="AO134" i="3" s="1"/>
  <c r="AL134" i="3"/>
  <c r="AM134" i="3" s="1"/>
  <c r="AZ133" i="3"/>
  <c r="AY133" i="3"/>
  <c r="AX133" i="3"/>
  <c r="AV133" i="3"/>
  <c r="AW133" i="3" s="1"/>
  <c r="AS133" i="3"/>
  <c r="AH133" i="3" s="1"/>
  <c r="AQ133" i="3"/>
  <c r="AP133" i="3"/>
  <c r="AN133" i="3"/>
  <c r="AO133" i="3" s="1"/>
  <c r="AL133" i="3"/>
  <c r="AM133" i="3" s="1"/>
  <c r="AZ132" i="3"/>
  <c r="AY132" i="3"/>
  <c r="AX132" i="3"/>
  <c r="AV132" i="3"/>
  <c r="AW132" i="3" s="1"/>
  <c r="AS132" i="3"/>
  <c r="AH132" i="3" s="1"/>
  <c r="AQ132" i="3"/>
  <c r="AP132" i="3"/>
  <c r="AN132" i="3"/>
  <c r="AO132" i="3" s="1"/>
  <c r="AL132" i="3"/>
  <c r="AM132" i="3" s="1"/>
  <c r="AU75" i="3" l="1"/>
  <c r="AT139" i="3"/>
  <c r="AK139" i="3" s="1"/>
  <c r="AT140" i="3"/>
  <c r="AK140" i="3" s="1"/>
  <c r="AR137" i="3"/>
  <c r="AF137" i="3" s="1"/>
  <c r="AR133" i="3"/>
  <c r="AF133" i="3" s="1"/>
  <c r="AR141" i="3"/>
  <c r="AF141" i="3" s="1"/>
  <c r="AT132" i="3"/>
  <c r="AK132" i="3" s="1"/>
  <c r="AT135" i="3"/>
  <c r="AK135" i="3" s="1"/>
  <c r="AT136" i="3"/>
  <c r="AK136" i="3" s="1"/>
  <c r="AR135" i="3"/>
  <c r="AF135" i="3" s="1"/>
  <c r="AR139" i="3"/>
  <c r="AF139" i="3" s="1"/>
  <c r="AR132" i="3"/>
  <c r="AT133" i="3"/>
  <c r="AK133" i="3" s="1"/>
  <c r="AT134" i="3"/>
  <c r="AK134" i="3" s="1"/>
  <c r="AR136" i="3"/>
  <c r="AF136" i="3" s="1"/>
  <c r="AT137" i="3"/>
  <c r="AK137" i="3" s="1"/>
  <c r="AT138" i="3"/>
  <c r="AK138" i="3" s="1"/>
  <c r="AR140" i="3"/>
  <c r="AF140" i="3" s="1"/>
  <c r="AT141" i="3"/>
  <c r="AK141" i="3" s="1"/>
  <c r="AF75" i="3"/>
  <c r="AR134" i="3"/>
  <c r="AR138" i="3"/>
  <c r="AL46" i="3"/>
  <c r="AM46" i="3" s="1"/>
  <c r="AN46" i="3"/>
  <c r="AO46" i="3" s="1"/>
  <c r="AP46" i="3"/>
  <c r="AQ46" i="3"/>
  <c r="AS46" i="3"/>
  <c r="AH46" i="3" s="1"/>
  <c r="AV46" i="3"/>
  <c r="AW46" i="3" s="1"/>
  <c r="AX46" i="3"/>
  <c r="AY46" i="3"/>
  <c r="AZ46" i="3"/>
  <c r="AT46" i="3" l="1"/>
  <c r="AK46" i="3" s="1"/>
  <c r="AU140" i="3"/>
  <c r="AU132" i="3"/>
  <c r="AU139" i="3"/>
  <c r="AU141" i="3"/>
  <c r="AU136" i="3"/>
  <c r="AU133" i="3"/>
  <c r="AU135" i="3"/>
  <c r="AU137" i="3"/>
  <c r="AR46" i="3"/>
  <c r="AU46" i="3" s="1"/>
  <c r="AF132" i="3"/>
  <c r="AU134" i="3"/>
  <c r="AF134" i="3"/>
  <c r="AF138" i="3"/>
  <c r="AU138" i="3"/>
  <c r="AV120" i="3"/>
  <c r="AV119" i="3"/>
  <c r="AV118" i="3"/>
  <c r="AV117" i="3"/>
  <c r="AV116" i="3"/>
  <c r="AV115" i="3"/>
  <c r="AV114" i="3"/>
  <c r="AV113" i="3"/>
  <c r="AF46" i="3" l="1"/>
  <c r="AV112" i="3"/>
  <c r="AV111" i="3"/>
  <c r="AV110" i="3"/>
  <c r="AV109" i="3"/>
  <c r="AV108" i="3"/>
  <c r="AV107" i="3"/>
  <c r="AV106" i="3"/>
  <c r="AV105" i="3" l="1"/>
  <c r="AV104" i="3"/>
  <c r="AV103" i="3"/>
  <c r="AV102" i="3"/>
  <c r="AV96" i="3" l="1"/>
  <c r="AV97" i="3"/>
  <c r="AV98" i="3"/>
  <c r="AV99" i="3"/>
  <c r="AV100" i="3"/>
  <c r="AV101" i="3"/>
  <c r="AV88" i="3"/>
  <c r="AV89" i="3"/>
  <c r="AV90" i="3"/>
  <c r="AV91" i="3"/>
  <c r="AV92" i="3"/>
  <c r="AV93" i="3"/>
  <c r="AV94" i="3"/>
  <c r="AV95" i="3"/>
  <c r="AV82" i="3"/>
  <c r="AV83" i="3"/>
  <c r="AV84" i="3"/>
  <c r="AV85" i="3"/>
  <c r="AV86" i="3"/>
  <c r="AV87" i="3"/>
  <c r="AV77" i="3"/>
  <c r="AV78" i="3"/>
  <c r="AV79" i="3"/>
  <c r="AV80" i="3"/>
  <c r="AV81" i="3"/>
  <c r="AV73" i="3"/>
  <c r="AV74" i="3"/>
  <c r="AV76" i="3"/>
  <c r="AV71" i="3"/>
  <c r="AV72" i="3"/>
  <c r="AV68" i="3"/>
  <c r="AV69" i="3"/>
  <c r="AV70" i="3"/>
  <c r="AZ25" i="3" l="1"/>
  <c r="AZ26" i="3"/>
  <c r="AZ27" i="3"/>
  <c r="AY25" i="3"/>
  <c r="AY26" i="3"/>
  <c r="AY27" i="3"/>
  <c r="AX25" i="3"/>
  <c r="AX26" i="3"/>
  <c r="AX27" i="3"/>
  <c r="AZ131" i="3" l="1"/>
  <c r="AY131" i="3"/>
  <c r="AX131" i="3"/>
  <c r="AW131" i="3"/>
  <c r="AS131" i="3"/>
  <c r="AH131" i="3" s="1"/>
  <c r="AQ131" i="3"/>
  <c r="AP131" i="3"/>
  <c r="AN131" i="3"/>
  <c r="AO131" i="3" s="1"/>
  <c r="AL131" i="3"/>
  <c r="AM131" i="3" s="1"/>
  <c r="AZ130" i="3"/>
  <c r="AY130" i="3"/>
  <c r="AX130" i="3"/>
  <c r="AW130" i="3"/>
  <c r="AS130" i="3"/>
  <c r="AH130" i="3" s="1"/>
  <c r="AQ130" i="3"/>
  <c r="AP130" i="3"/>
  <c r="AN130" i="3"/>
  <c r="AO130" i="3" s="1"/>
  <c r="AL130" i="3"/>
  <c r="AM130" i="3" s="1"/>
  <c r="AZ129" i="3"/>
  <c r="AY129" i="3"/>
  <c r="AX129" i="3"/>
  <c r="AW129" i="3"/>
  <c r="AS129" i="3"/>
  <c r="AH129" i="3" s="1"/>
  <c r="AQ129" i="3"/>
  <c r="AP129" i="3"/>
  <c r="AN129" i="3"/>
  <c r="AO129" i="3" s="1"/>
  <c r="AL129" i="3"/>
  <c r="AM129" i="3" s="1"/>
  <c r="AZ128" i="3"/>
  <c r="AY128" i="3"/>
  <c r="AX128" i="3"/>
  <c r="AW128" i="3"/>
  <c r="AS128" i="3"/>
  <c r="AH128" i="3" s="1"/>
  <c r="AQ128" i="3"/>
  <c r="AP128" i="3"/>
  <c r="AN128" i="3"/>
  <c r="AO128" i="3" s="1"/>
  <c r="AL128" i="3"/>
  <c r="AM128" i="3" s="1"/>
  <c r="AZ127" i="3"/>
  <c r="AY127" i="3"/>
  <c r="AX127" i="3"/>
  <c r="AW127" i="3"/>
  <c r="AS127" i="3"/>
  <c r="AH127" i="3" s="1"/>
  <c r="AQ127" i="3"/>
  <c r="AP127" i="3"/>
  <c r="AN127" i="3"/>
  <c r="AO127" i="3" s="1"/>
  <c r="AL127" i="3"/>
  <c r="AM127" i="3" s="1"/>
  <c r="AZ126" i="3"/>
  <c r="AY126" i="3"/>
  <c r="AX126" i="3"/>
  <c r="AW126" i="3"/>
  <c r="AS126" i="3"/>
  <c r="AH126" i="3" s="1"/>
  <c r="AQ126" i="3"/>
  <c r="AP126" i="3"/>
  <c r="AN126" i="3"/>
  <c r="AO126" i="3" s="1"/>
  <c r="AL126" i="3"/>
  <c r="AM126" i="3" s="1"/>
  <c r="AZ125" i="3"/>
  <c r="AY125" i="3"/>
  <c r="AX125" i="3"/>
  <c r="AW125" i="3"/>
  <c r="AS125" i="3"/>
  <c r="AH125" i="3" s="1"/>
  <c r="AQ125" i="3"/>
  <c r="AP125" i="3"/>
  <c r="AN125" i="3"/>
  <c r="AO125" i="3" s="1"/>
  <c r="AL125" i="3"/>
  <c r="AM125" i="3" s="1"/>
  <c r="AZ124" i="3"/>
  <c r="AY124" i="3"/>
  <c r="AX124" i="3"/>
  <c r="AW124" i="3"/>
  <c r="AS124" i="3"/>
  <c r="AH124" i="3" s="1"/>
  <c r="AQ124" i="3"/>
  <c r="AP124" i="3"/>
  <c r="AN124" i="3"/>
  <c r="AO124" i="3" s="1"/>
  <c r="AL124" i="3"/>
  <c r="AM124" i="3" s="1"/>
  <c r="AZ123" i="3"/>
  <c r="AY123" i="3"/>
  <c r="AX123" i="3"/>
  <c r="AW123" i="3"/>
  <c r="AS123" i="3"/>
  <c r="AH123" i="3" s="1"/>
  <c r="AQ123" i="3"/>
  <c r="AP123" i="3"/>
  <c r="AN123" i="3"/>
  <c r="AO123" i="3" s="1"/>
  <c r="AL123" i="3"/>
  <c r="AM123" i="3" s="1"/>
  <c r="AZ122" i="3"/>
  <c r="AY122" i="3"/>
  <c r="AX122" i="3"/>
  <c r="AW122" i="3"/>
  <c r="AS122" i="3"/>
  <c r="AH122" i="3" s="1"/>
  <c r="AQ122" i="3"/>
  <c r="AP122" i="3"/>
  <c r="AN122" i="3"/>
  <c r="AO122" i="3" s="1"/>
  <c r="AL122" i="3"/>
  <c r="AM122" i="3" s="1"/>
  <c r="AZ12" i="3"/>
  <c r="AY12" i="3"/>
  <c r="AX12" i="3"/>
  <c r="AV12" i="3"/>
  <c r="AW12" i="3" s="1"/>
  <c r="AS12" i="3"/>
  <c r="AH12" i="3" s="1"/>
  <c r="AQ12" i="3"/>
  <c r="AP12" i="3"/>
  <c r="AN12" i="3"/>
  <c r="AO12" i="3" s="1"/>
  <c r="AL12" i="3"/>
  <c r="AM12" i="3" s="1"/>
  <c r="AZ121" i="3"/>
  <c r="AY121" i="3"/>
  <c r="AX121" i="3"/>
  <c r="AW121" i="3"/>
  <c r="AS121" i="3"/>
  <c r="AH121" i="3" s="1"/>
  <c r="AQ121" i="3"/>
  <c r="AP121" i="3"/>
  <c r="AN121" i="3"/>
  <c r="AO121" i="3" s="1"/>
  <c r="AL121" i="3"/>
  <c r="AM121" i="3" s="1"/>
  <c r="AZ120" i="3"/>
  <c r="AY120" i="3"/>
  <c r="AX120" i="3"/>
  <c r="AW120" i="3"/>
  <c r="AS120" i="3"/>
  <c r="AH120" i="3" s="1"/>
  <c r="AQ120" i="3"/>
  <c r="AP120" i="3"/>
  <c r="AN120" i="3"/>
  <c r="AO120" i="3" s="1"/>
  <c r="AL120" i="3"/>
  <c r="AM120" i="3" s="1"/>
  <c r="AZ119" i="3"/>
  <c r="AY119" i="3"/>
  <c r="AX119" i="3"/>
  <c r="AW119" i="3"/>
  <c r="AS119" i="3"/>
  <c r="AH119" i="3" s="1"/>
  <c r="AQ119" i="3"/>
  <c r="AP119" i="3"/>
  <c r="AN119" i="3"/>
  <c r="AO119" i="3" s="1"/>
  <c r="AL119" i="3"/>
  <c r="AM119" i="3" s="1"/>
  <c r="AZ118" i="3"/>
  <c r="AY118" i="3"/>
  <c r="AX118" i="3"/>
  <c r="AW118" i="3"/>
  <c r="AS118" i="3"/>
  <c r="AH118" i="3" s="1"/>
  <c r="AQ118" i="3"/>
  <c r="AP118" i="3"/>
  <c r="AN118" i="3"/>
  <c r="AO118" i="3" s="1"/>
  <c r="AL118" i="3"/>
  <c r="AM118" i="3" s="1"/>
  <c r="AZ117" i="3"/>
  <c r="AY117" i="3"/>
  <c r="AX117" i="3"/>
  <c r="AW117" i="3"/>
  <c r="AS117" i="3"/>
  <c r="AH117" i="3" s="1"/>
  <c r="AQ117" i="3"/>
  <c r="AP117" i="3"/>
  <c r="AN117" i="3"/>
  <c r="AO117" i="3" s="1"/>
  <c r="AL117" i="3"/>
  <c r="AM117" i="3" s="1"/>
  <c r="AZ116" i="3"/>
  <c r="AY116" i="3"/>
  <c r="AX116" i="3"/>
  <c r="AW116" i="3"/>
  <c r="AS116" i="3"/>
  <c r="AH116" i="3" s="1"/>
  <c r="AQ116" i="3"/>
  <c r="AP116" i="3"/>
  <c r="AN116" i="3"/>
  <c r="AO116" i="3" s="1"/>
  <c r="AL116" i="3"/>
  <c r="AM116" i="3" s="1"/>
  <c r="AZ115" i="3"/>
  <c r="AY115" i="3"/>
  <c r="AX115" i="3"/>
  <c r="AW115" i="3"/>
  <c r="AS115" i="3"/>
  <c r="AH115" i="3" s="1"/>
  <c r="AQ115" i="3"/>
  <c r="AP115" i="3"/>
  <c r="AN115" i="3"/>
  <c r="AO115" i="3" s="1"/>
  <c r="AL115" i="3"/>
  <c r="AM115" i="3" s="1"/>
  <c r="AZ114" i="3"/>
  <c r="AY114" i="3"/>
  <c r="AX114" i="3"/>
  <c r="AW114" i="3"/>
  <c r="AS114" i="3"/>
  <c r="AH114" i="3" s="1"/>
  <c r="AQ114" i="3"/>
  <c r="AP114" i="3"/>
  <c r="AN114" i="3"/>
  <c r="AO114" i="3" s="1"/>
  <c r="AL114" i="3"/>
  <c r="AM114" i="3" s="1"/>
  <c r="AZ113" i="3"/>
  <c r="AY113" i="3"/>
  <c r="AX113" i="3"/>
  <c r="AW113" i="3"/>
  <c r="AS113" i="3"/>
  <c r="AH113" i="3" s="1"/>
  <c r="AQ113" i="3"/>
  <c r="AP113" i="3"/>
  <c r="AN113" i="3"/>
  <c r="AO113" i="3" s="1"/>
  <c r="AL113" i="3"/>
  <c r="AM113" i="3" s="1"/>
  <c r="AZ112" i="3"/>
  <c r="AY112" i="3"/>
  <c r="AX112" i="3"/>
  <c r="AW112" i="3"/>
  <c r="AS112" i="3"/>
  <c r="AH112" i="3" s="1"/>
  <c r="AQ112" i="3"/>
  <c r="AP112" i="3"/>
  <c r="AN112" i="3"/>
  <c r="AO112" i="3" s="1"/>
  <c r="AL112" i="3"/>
  <c r="AM112" i="3" s="1"/>
  <c r="AZ111" i="3"/>
  <c r="AY111" i="3"/>
  <c r="AX111" i="3"/>
  <c r="AW111" i="3"/>
  <c r="AS111" i="3"/>
  <c r="AH111" i="3" s="1"/>
  <c r="AQ111" i="3"/>
  <c r="AP111" i="3"/>
  <c r="AN111" i="3"/>
  <c r="AO111" i="3" s="1"/>
  <c r="AL111" i="3"/>
  <c r="AM111" i="3" s="1"/>
  <c r="AZ110" i="3"/>
  <c r="AY110" i="3"/>
  <c r="AX110" i="3"/>
  <c r="AW110" i="3"/>
  <c r="AS110" i="3"/>
  <c r="AH110" i="3" s="1"/>
  <c r="AQ110" i="3"/>
  <c r="AP110" i="3"/>
  <c r="AN110" i="3"/>
  <c r="AO110" i="3" s="1"/>
  <c r="AL110" i="3"/>
  <c r="AM110" i="3" s="1"/>
  <c r="AZ109" i="3"/>
  <c r="AY109" i="3"/>
  <c r="AX109" i="3"/>
  <c r="AW109" i="3"/>
  <c r="AS109" i="3"/>
  <c r="AH109" i="3" s="1"/>
  <c r="AQ109" i="3"/>
  <c r="AP109" i="3"/>
  <c r="AN109" i="3"/>
  <c r="AO109" i="3" s="1"/>
  <c r="AL109" i="3"/>
  <c r="AM109" i="3" s="1"/>
  <c r="AZ108" i="3"/>
  <c r="AY108" i="3"/>
  <c r="AX108" i="3"/>
  <c r="AW108" i="3"/>
  <c r="AS108" i="3"/>
  <c r="AH108" i="3" s="1"/>
  <c r="AQ108" i="3"/>
  <c r="AP108" i="3"/>
  <c r="AN108" i="3"/>
  <c r="AO108" i="3" s="1"/>
  <c r="AL108" i="3"/>
  <c r="AM108" i="3" s="1"/>
  <c r="AZ107" i="3"/>
  <c r="AY107" i="3"/>
  <c r="AX107" i="3"/>
  <c r="AW107" i="3"/>
  <c r="AS107" i="3"/>
  <c r="AH107" i="3" s="1"/>
  <c r="AQ107" i="3"/>
  <c r="AP107" i="3"/>
  <c r="AN107" i="3"/>
  <c r="AO107" i="3" s="1"/>
  <c r="AL107" i="3"/>
  <c r="AM107" i="3" s="1"/>
  <c r="AZ106" i="3"/>
  <c r="AY106" i="3"/>
  <c r="AX106" i="3"/>
  <c r="AW106" i="3"/>
  <c r="AS106" i="3"/>
  <c r="AH106" i="3" s="1"/>
  <c r="AQ106" i="3"/>
  <c r="AP106" i="3"/>
  <c r="AN106" i="3"/>
  <c r="AO106" i="3" s="1"/>
  <c r="AL106" i="3"/>
  <c r="AM106" i="3" s="1"/>
  <c r="AZ105" i="3"/>
  <c r="AY105" i="3"/>
  <c r="AX105" i="3"/>
  <c r="AW105" i="3"/>
  <c r="AS105" i="3"/>
  <c r="AH105" i="3" s="1"/>
  <c r="AQ105" i="3"/>
  <c r="AP105" i="3"/>
  <c r="AN105" i="3"/>
  <c r="AO105" i="3" s="1"/>
  <c r="AL105" i="3"/>
  <c r="AM105" i="3" s="1"/>
  <c r="AZ104" i="3"/>
  <c r="AY104" i="3"/>
  <c r="AX104" i="3"/>
  <c r="AW104" i="3"/>
  <c r="AS104" i="3"/>
  <c r="AH104" i="3" s="1"/>
  <c r="AQ104" i="3"/>
  <c r="AP104" i="3"/>
  <c r="AN104" i="3"/>
  <c r="AO104" i="3" s="1"/>
  <c r="AL104" i="3"/>
  <c r="AM104" i="3" s="1"/>
  <c r="AZ103" i="3"/>
  <c r="AY103" i="3"/>
  <c r="AX103" i="3"/>
  <c r="AW103" i="3"/>
  <c r="AS103" i="3"/>
  <c r="AH103" i="3" s="1"/>
  <c r="AQ103" i="3"/>
  <c r="AP103" i="3"/>
  <c r="AN103" i="3"/>
  <c r="AO103" i="3" s="1"/>
  <c r="AL103" i="3"/>
  <c r="AM103" i="3" s="1"/>
  <c r="AZ102" i="3"/>
  <c r="AY102" i="3"/>
  <c r="AX102" i="3"/>
  <c r="AW102" i="3"/>
  <c r="AS102" i="3"/>
  <c r="AH102" i="3" s="1"/>
  <c r="AQ102" i="3"/>
  <c r="AP102" i="3"/>
  <c r="AN102" i="3"/>
  <c r="AO102" i="3" s="1"/>
  <c r="AL102" i="3"/>
  <c r="AM102" i="3" s="1"/>
  <c r="AZ101" i="3"/>
  <c r="AY101" i="3"/>
  <c r="AX101" i="3"/>
  <c r="AW101" i="3"/>
  <c r="AS101" i="3"/>
  <c r="AH101" i="3" s="1"/>
  <c r="AQ101" i="3"/>
  <c r="AP101" i="3"/>
  <c r="AN101" i="3"/>
  <c r="AO101" i="3" s="1"/>
  <c r="AL101" i="3"/>
  <c r="AM101" i="3" s="1"/>
  <c r="AZ100" i="3"/>
  <c r="AY100" i="3"/>
  <c r="AX100" i="3"/>
  <c r="AW100" i="3"/>
  <c r="AS100" i="3"/>
  <c r="AH100" i="3" s="1"/>
  <c r="AQ100" i="3"/>
  <c r="AP100" i="3"/>
  <c r="AN100" i="3"/>
  <c r="AO100" i="3" s="1"/>
  <c r="AL100" i="3"/>
  <c r="AM100" i="3" s="1"/>
  <c r="AZ99" i="3"/>
  <c r="AY99" i="3"/>
  <c r="AX99" i="3"/>
  <c r="AW99" i="3"/>
  <c r="AS99" i="3"/>
  <c r="AH99" i="3" s="1"/>
  <c r="AQ99" i="3"/>
  <c r="AP99" i="3"/>
  <c r="AN99" i="3"/>
  <c r="AO99" i="3" s="1"/>
  <c r="AL99" i="3"/>
  <c r="AM99" i="3" s="1"/>
  <c r="AZ98" i="3"/>
  <c r="AY98" i="3"/>
  <c r="AX98" i="3"/>
  <c r="AW98" i="3"/>
  <c r="AS98" i="3"/>
  <c r="AH98" i="3" s="1"/>
  <c r="AQ98" i="3"/>
  <c r="AP98" i="3"/>
  <c r="AN98" i="3"/>
  <c r="AO98" i="3" s="1"/>
  <c r="AL98" i="3"/>
  <c r="AM98" i="3" s="1"/>
  <c r="AZ97" i="3"/>
  <c r="AY97" i="3"/>
  <c r="AX97" i="3"/>
  <c r="AW97" i="3"/>
  <c r="AS97" i="3"/>
  <c r="AH97" i="3" s="1"/>
  <c r="AQ97" i="3"/>
  <c r="AP97" i="3"/>
  <c r="AN97" i="3"/>
  <c r="AO97" i="3" s="1"/>
  <c r="AL97" i="3"/>
  <c r="AM97" i="3" s="1"/>
  <c r="AZ96" i="3"/>
  <c r="AX96" i="3"/>
  <c r="AW96" i="3"/>
  <c r="AS96" i="3"/>
  <c r="AH96" i="3" s="1"/>
  <c r="AQ96" i="3"/>
  <c r="AP96" i="3"/>
  <c r="AN96" i="3"/>
  <c r="AO96" i="3" s="1"/>
  <c r="AL96" i="3"/>
  <c r="AM96" i="3" s="1"/>
  <c r="AZ95" i="3"/>
  <c r="AY95" i="3"/>
  <c r="AX95" i="3"/>
  <c r="AW95" i="3"/>
  <c r="AS95" i="3"/>
  <c r="AH95" i="3" s="1"/>
  <c r="AQ95" i="3"/>
  <c r="AP95" i="3"/>
  <c r="AN95" i="3"/>
  <c r="AO95" i="3" s="1"/>
  <c r="AL95" i="3"/>
  <c r="AM95" i="3" s="1"/>
  <c r="AZ94" i="3"/>
  <c r="AY94" i="3"/>
  <c r="AX94" i="3"/>
  <c r="AW94" i="3"/>
  <c r="AS94" i="3"/>
  <c r="AH94" i="3" s="1"/>
  <c r="AQ94" i="3"/>
  <c r="AP94" i="3"/>
  <c r="AN94" i="3"/>
  <c r="AO94" i="3" s="1"/>
  <c r="AL94" i="3"/>
  <c r="AM94" i="3" s="1"/>
  <c r="AZ93" i="3"/>
  <c r="AY93" i="3"/>
  <c r="AX93" i="3"/>
  <c r="AW93" i="3"/>
  <c r="AS93" i="3"/>
  <c r="AH93" i="3" s="1"/>
  <c r="AQ93" i="3"/>
  <c r="AP93" i="3"/>
  <c r="AN93" i="3"/>
  <c r="AO93" i="3" s="1"/>
  <c r="AL93" i="3"/>
  <c r="AM93" i="3" s="1"/>
  <c r="AZ92" i="3"/>
  <c r="AY92" i="3"/>
  <c r="AX92" i="3"/>
  <c r="AW92" i="3"/>
  <c r="AS92" i="3"/>
  <c r="AH92" i="3" s="1"/>
  <c r="AQ92" i="3"/>
  <c r="AP92" i="3"/>
  <c r="AN92" i="3"/>
  <c r="AO92" i="3" s="1"/>
  <c r="AL92" i="3"/>
  <c r="AM92" i="3" s="1"/>
  <c r="AZ91" i="3"/>
  <c r="AY91" i="3"/>
  <c r="AX91" i="3"/>
  <c r="AW91" i="3"/>
  <c r="AS91" i="3"/>
  <c r="AH91" i="3" s="1"/>
  <c r="AQ91" i="3"/>
  <c r="AP91" i="3"/>
  <c r="AN91" i="3"/>
  <c r="AO91" i="3" s="1"/>
  <c r="AL91" i="3"/>
  <c r="AM91" i="3" s="1"/>
  <c r="AZ90" i="3"/>
  <c r="AY90" i="3"/>
  <c r="AX90" i="3"/>
  <c r="AW90" i="3"/>
  <c r="AS90" i="3"/>
  <c r="AH90" i="3" s="1"/>
  <c r="AQ90" i="3"/>
  <c r="AP90" i="3"/>
  <c r="AN90" i="3"/>
  <c r="AO90" i="3" s="1"/>
  <c r="AL90" i="3"/>
  <c r="AM90" i="3" s="1"/>
  <c r="AZ89" i="3"/>
  <c r="AY89" i="3"/>
  <c r="AX89" i="3"/>
  <c r="AW89" i="3"/>
  <c r="AS89" i="3"/>
  <c r="AH89" i="3" s="1"/>
  <c r="AQ89" i="3"/>
  <c r="AP89" i="3"/>
  <c r="AN89" i="3"/>
  <c r="AO89" i="3" s="1"/>
  <c r="AL89" i="3"/>
  <c r="AM89" i="3" s="1"/>
  <c r="AZ88" i="3"/>
  <c r="AY88" i="3"/>
  <c r="AX88" i="3"/>
  <c r="AW88" i="3"/>
  <c r="AS88" i="3"/>
  <c r="AH88" i="3" s="1"/>
  <c r="AQ88" i="3"/>
  <c r="AP88" i="3"/>
  <c r="AN88" i="3"/>
  <c r="AO88" i="3" s="1"/>
  <c r="AL88" i="3"/>
  <c r="AM88" i="3" s="1"/>
  <c r="AZ87" i="3"/>
  <c r="AY87" i="3"/>
  <c r="AX87" i="3"/>
  <c r="AW87" i="3"/>
  <c r="AS87" i="3"/>
  <c r="AH87" i="3" s="1"/>
  <c r="AQ87" i="3"/>
  <c r="AP87" i="3"/>
  <c r="AN87" i="3"/>
  <c r="AO87" i="3" s="1"/>
  <c r="AL87" i="3"/>
  <c r="AM87" i="3" s="1"/>
  <c r="AZ86" i="3"/>
  <c r="AY86" i="3"/>
  <c r="AX86" i="3"/>
  <c r="AW86" i="3"/>
  <c r="AS86" i="3"/>
  <c r="AH86" i="3" s="1"/>
  <c r="AQ86" i="3"/>
  <c r="AP86" i="3"/>
  <c r="AN86" i="3"/>
  <c r="AO86" i="3" s="1"/>
  <c r="AL86" i="3"/>
  <c r="AM86" i="3" s="1"/>
  <c r="AZ85" i="3"/>
  <c r="AY85" i="3"/>
  <c r="AX85" i="3"/>
  <c r="AW85" i="3"/>
  <c r="AS85" i="3"/>
  <c r="AH85" i="3" s="1"/>
  <c r="AQ85" i="3"/>
  <c r="AP85" i="3"/>
  <c r="AN85" i="3"/>
  <c r="AO85" i="3" s="1"/>
  <c r="AL85" i="3"/>
  <c r="AM85" i="3" s="1"/>
  <c r="AZ84" i="3"/>
  <c r="AY84" i="3"/>
  <c r="AX84" i="3"/>
  <c r="AW84" i="3"/>
  <c r="AS84" i="3"/>
  <c r="AH84" i="3" s="1"/>
  <c r="AQ84" i="3"/>
  <c r="AP84" i="3"/>
  <c r="AN84" i="3"/>
  <c r="AO84" i="3" s="1"/>
  <c r="AL84" i="3"/>
  <c r="AM84" i="3" s="1"/>
  <c r="AZ83" i="3"/>
  <c r="AY83" i="3"/>
  <c r="AX83" i="3"/>
  <c r="AW83" i="3"/>
  <c r="AS83" i="3"/>
  <c r="AH83" i="3" s="1"/>
  <c r="AQ83" i="3"/>
  <c r="AP83" i="3"/>
  <c r="AN83" i="3"/>
  <c r="AO83" i="3" s="1"/>
  <c r="AL83" i="3"/>
  <c r="AM83" i="3" s="1"/>
  <c r="AZ82" i="3"/>
  <c r="AY82" i="3"/>
  <c r="AX82" i="3"/>
  <c r="AW82" i="3"/>
  <c r="AS82" i="3"/>
  <c r="AH82" i="3" s="1"/>
  <c r="AQ82" i="3"/>
  <c r="AP82" i="3"/>
  <c r="AN82" i="3"/>
  <c r="AO82" i="3" s="1"/>
  <c r="AL82" i="3"/>
  <c r="AM82" i="3" s="1"/>
  <c r="AZ81" i="3"/>
  <c r="AY81" i="3"/>
  <c r="AX81" i="3"/>
  <c r="AW81" i="3"/>
  <c r="AS81" i="3"/>
  <c r="AH81" i="3" s="1"/>
  <c r="AQ81" i="3"/>
  <c r="AP81" i="3"/>
  <c r="AN81" i="3"/>
  <c r="AO81" i="3" s="1"/>
  <c r="AL81" i="3"/>
  <c r="AM81" i="3" s="1"/>
  <c r="AZ80" i="3"/>
  <c r="AY80" i="3"/>
  <c r="AX80" i="3"/>
  <c r="AW80" i="3"/>
  <c r="AS80" i="3"/>
  <c r="AH80" i="3" s="1"/>
  <c r="AQ80" i="3"/>
  <c r="AP80" i="3"/>
  <c r="AN80" i="3"/>
  <c r="AO80" i="3" s="1"/>
  <c r="AL80" i="3"/>
  <c r="AM80" i="3" s="1"/>
  <c r="AZ79" i="3"/>
  <c r="AY79" i="3"/>
  <c r="AX79" i="3"/>
  <c r="AW79" i="3"/>
  <c r="AS79" i="3"/>
  <c r="AH79" i="3" s="1"/>
  <c r="AQ79" i="3"/>
  <c r="AP79" i="3"/>
  <c r="AN79" i="3"/>
  <c r="AO79" i="3" s="1"/>
  <c r="AL79" i="3"/>
  <c r="AM79" i="3" s="1"/>
  <c r="AZ78" i="3"/>
  <c r="AY78" i="3"/>
  <c r="AX78" i="3"/>
  <c r="AW78" i="3"/>
  <c r="AS78" i="3"/>
  <c r="AH78" i="3" s="1"/>
  <c r="AQ78" i="3"/>
  <c r="AP78" i="3"/>
  <c r="AN78" i="3"/>
  <c r="AO78" i="3" s="1"/>
  <c r="AL78" i="3"/>
  <c r="AM78" i="3" s="1"/>
  <c r="AZ77" i="3"/>
  <c r="AY77" i="3"/>
  <c r="AX77" i="3"/>
  <c r="AW77" i="3"/>
  <c r="AS77" i="3"/>
  <c r="AH77" i="3" s="1"/>
  <c r="AQ77" i="3"/>
  <c r="AP77" i="3"/>
  <c r="AN77" i="3"/>
  <c r="AO77" i="3" s="1"/>
  <c r="AL77" i="3"/>
  <c r="AM77" i="3" s="1"/>
  <c r="AZ76" i="3"/>
  <c r="AY76" i="3"/>
  <c r="AX76" i="3"/>
  <c r="AW76" i="3"/>
  <c r="AS76" i="3"/>
  <c r="AH76" i="3" s="1"/>
  <c r="AQ76" i="3"/>
  <c r="AP76" i="3"/>
  <c r="AN76" i="3"/>
  <c r="AO76" i="3" s="1"/>
  <c r="AL76" i="3"/>
  <c r="AM76" i="3" s="1"/>
  <c r="AZ74" i="3"/>
  <c r="AY74" i="3"/>
  <c r="AX74" i="3"/>
  <c r="AW74" i="3"/>
  <c r="AS74" i="3"/>
  <c r="AH74" i="3" s="1"/>
  <c r="AQ74" i="3"/>
  <c r="AP74" i="3"/>
  <c r="AN74" i="3"/>
  <c r="AO74" i="3" s="1"/>
  <c r="AL74" i="3"/>
  <c r="AM74" i="3" s="1"/>
  <c r="AZ73" i="3"/>
  <c r="AY73" i="3"/>
  <c r="AX73" i="3"/>
  <c r="AW73" i="3"/>
  <c r="AS73" i="3"/>
  <c r="AH73" i="3" s="1"/>
  <c r="AQ73" i="3"/>
  <c r="AP73" i="3"/>
  <c r="AN73" i="3"/>
  <c r="AO73" i="3" s="1"/>
  <c r="AL73" i="3"/>
  <c r="AM73" i="3" s="1"/>
  <c r="AZ72" i="3"/>
  <c r="AY72" i="3"/>
  <c r="AX72" i="3"/>
  <c r="AW72" i="3"/>
  <c r="AS72" i="3"/>
  <c r="AH72" i="3" s="1"/>
  <c r="AQ72" i="3"/>
  <c r="AP72" i="3"/>
  <c r="AN72" i="3"/>
  <c r="AO72" i="3" s="1"/>
  <c r="AL72" i="3"/>
  <c r="AM72" i="3" s="1"/>
  <c r="AZ71" i="3"/>
  <c r="AY71" i="3"/>
  <c r="AX71" i="3"/>
  <c r="AW71" i="3"/>
  <c r="AS71" i="3"/>
  <c r="AH71" i="3" s="1"/>
  <c r="AQ71" i="3"/>
  <c r="AP71" i="3"/>
  <c r="AN71" i="3"/>
  <c r="AO71" i="3" s="1"/>
  <c r="AL71" i="3"/>
  <c r="AM71" i="3" s="1"/>
  <c r="AZ70" i="3"/>
  <c r="AY70" i="3"/>
  <c r="AX70" i="3"/>
  <c r="AW70" i="3"/>
  <c r="AS70" i="3"/>
  <c r="AH70" i="3" s="1"/>
  <c r="AQ70" i="3"/>
  <c r="AP70" i="3"/>
  <c r="AN70" i="3"/>
  <c r="AO70" i="3" s="1"/>
  <c r="AL70" i="3"/>
  <c r="AM70" i="3" s="1"/>
  <c r="AZ69" i="3"/>
  <c r="AY69" i="3"/>
  <c r="AX69" i="3"/>
  <c r="AW69" i="3"/>
  <c r="AS69" i="3"/>
  <c r="AH69" i="3" s="1"/>
  <c r="AQ69" i="3"/>
  <c r="AP69" i="3"/>
  <c r="AN69" i="3"/>
  <c r="AO69" i="3" s="1"/>
  <c r="AL69" i="3"/>
  <c r="AM69" i="3" s="1"/>
  <c r="AZ68" i="3"/>
  <c r="AY68" i="3"/>
  <c r="AX68" i="3"/>
  <c r="AW68" i="3"/>
  <c r="AS68" i="3"/>
  <c r="AH68" i="3" s="1"/>
  <c r="AQ68" i="3"/>
  <c r="AP68" i="3"/>
  <c r="AN68" i="3"/>
  <c r="AO68" i="3" s="1"/>
  <c r="AL68" i="3"/>
  <c r="AM68" i="3" s="1"/>
  <c r="AZ67" i="3"/>
  <c r="AY67" i="3"/>
  <c r="AX67" i="3"/>
  <c r="AV67" i="3"/>
  <c r="AW67" i="3" s="1"/>
  <c r="AS67" i="3"/>
  <c r="AH67" i="3" s="1"/>
  <c r="AQ67" i="3"/>
  <c r="AP67" i="3"/>
  <c r="AN67" i="3"/>
  <c r="AO67" i="3" s="1"/>
  <c r="AL67" i="3"/>
  <c r="AM67" i="3" s="1"/>
  <c r="AZ66" i="3"/>
  <c r="AY66" i="3"/>
  <c r="AX66" i="3"/>
  <c r="AV66" i="3"/>
  <c r="AW66" i="3" s="1"/>
  <c r="AS66" i="3"/>
  <c r="AH66" i="3" s="1"/>
  <c r="AQ66" i="3"/>
  <c r="AP66" i="3"/>
  <c r="AN66" i="3"/>
  <c r="AO66" i="3" s="1"/>
  <c r="AL66" i="3"/>
  <c r="AM66" i="3" s="1"/>
  <c r="AV11" i="3"/>
  <c r="AW11" i="3" s="1"/>
  <c r="AZ11" i="3"/>
  <c r="AZ13" i="3"/>
  <c r="AZ14" i="3"/>
  <c r="AZ15" i="3"/>
  <c r="AZ16" i="3"/>
  <c r="AZ17" i="3"/>
  <c r="AZ18" i="3"/>
  <c r="AZ19" i="3"/>
  <c r="AZ20" i="3"/>
  <c r="AZ21" i="3"/>
  <c r="AZ22" i="3"/>
  <c r="AZ23" i="3"/>
  <c r="AZ24" i="3"/>
  <c r="AZ28" i="3"/>
  <c r="AZ29" i="3"/>
  <c r="AZ30" i="3"/>
  <c r="AZ31" i="3"/>
  <c r="AZ32" i="3"/>
  <c r="AZ33" i="3"/>
  <c r="AZ34" i="3"/>
  <c r="AZ35" i="3"/>
  <c r="AZ36" i="3"/>
  <c r="AZ37" i="3"/>
  <c r="AZ38" i="3"/>
  <c r="AZ39" i="3"/>
  <c r="AZ40" i="3"/>
  <c r="AZ41" i="3"/>
  <c r="AZ42" i="3"/>
  <c r="AZ43" i="3"/>
  <c r="AZ44" i="3"/>
  <c r="AZ45" i="3"/>
  <c r="AZ47" i="3"/>
  <c r="AZ48" i="3"/>
  <c r="AZ49" i="3"/>
  <c r="AZ50" i="3"/>
  <c r="AZ51" i="3"/>
  <c r="AZ52" i="3"/>
  <c r="AZ53" i="3"/>
  <c r="AZ54" i="3"/>
  <c r="AZ55" i="3"/>
  <c r="AZ56" i="3"/>
  <c r="AZ57" i="3"/>
  <c r="AZ58" i="3"/>
  <c r="AZ59" i="3"/>
  <c r="AZ60" i="3"/>
  <c r="AZ61" i="3"/>
  <c r="AZ62" i="3"/>
  <c r="AZ63" i="3"/>
  <c r="AZ64" i="3"/>
  <c r="AZ65" i="3"/>
  <c r="AZ10" i="3"/>
  <c r="AY11" i="3"/>
  <c r="AY13" i="3"/>
  <c r="AY14" i="3"/>
  <c r="AY15" i="3"/>
  <c r="AY16" i="3"/>
  <c r="AY17" i="3"/>
  <c r="AY18" i="3"/>
  <c r="AY19" i="3"/>
  <c r="AY20" i="3"/>
  <c r="AY21" i="3"/>
  <c r="AY22" i="3"/>
  <c r="AY23" i="3"/>
  <c r="AY24" i="3"/>
  <c r="AY28" i="3"/>
  <c r="AY29" i="3"/>
  <c r="AY30" i="3"/>
  <c r="AY31" i="3"/>
  <c r="AY32" i="3"/>
  <c r="AY33" i="3"/>
  <c r="AY34" i="3"/>
  <c r="AY35" i="3"/>
  <c r="AY36" i="3"/>
  <c r="AY37" i="3"/>
  <c r="AY38" i="3"/>
  <c r="AY39" i="3"/>
  <c r="AY40" i="3"/>
  <c r="AY41" i="3"/>
  <c r="AY42" i="3"/>
  <c r="AY43" i="3"/>
  <c r="AY44" i="3"/>
  <c r="AY45" i="3"/>
  <c r="AY47" i="3"/>
  <c r="AY48" i="3"/>
  <c r="AY49" i="3"/>
  <c r="AY50" i="3"/>
  <c r="AY51" i="3"/>
  <c r="AY52" i="3"/>
  <c r="AY53" i="3"/>
  <c r="AY54" i="3"/>
  <c r="AY55" i="3"/>
  <c r="AY56" i="3"/>
  <c r="AY57" i="3"/>
  <c r="AY58" i="3"/>
  <c r="AY59" i="3"/>
  <c r="AY60" i="3"/>
  <c r="AY61" i="3"/>
  <c r="AY62" i="3"/>
  <c r="AY63" i="3"/>
  <c r="AY64" i="3"/>
  <c r="AY65" i="3"/>
  <c r="AY10" i="3"/>
  <c r="AX11" i="3"/>
  <c r="AX13" i="3"/>
  <c r="AX14" i="3"/>
  <c r="AX15" i="3"/>
  <c r="AX16" i="3"/>
  <c r="AX17" i="3"/>
  <c r="AX18" i="3"/>
  <c r="AX19" i="3"/>
  <c r="AX20" i="3"/>
  <c r="AX21" i="3"/>
  <c r="AX22" i="3"/>
  <c r="AX23" i="3"/>
  <c r="AX24" i="3"/>
  <c r="AX28" i="3"/>
  <c r="AX29" i="3"/>
  <c r="AX30" i="3"/>
  <c r="AX31" i="3"/>
  <c r="AX32" i="3"/>
  <c r="AX33" i="3"/>
  <c r="AX34" i="3"/>
  <c r="AX35" i="3"/>
  <c r="AX36" i="3"/>
  <c r="AX37" i="3"/>
  <c r="AX38" i="3"/>
  <c r="AX39" i="3"/>
  <c r="AX40" i="3"/>
  <c r="AX41" i="3"/>
  <c r="AX42" i="3"/>
  <c r="AX43" i="3"/>
  <c r="AX44" i="3"/>
  <c r="AX45" i="3"/>
  <c r="AX47" i="3"/>
  <c r="AX48" i="3"/>
  <c r="AX49" i="3"/>
  <c r="AX50" i="3"/>
  <c r="AX51" i="3"/>
  <c r="AX52" i="3"/>
  <c r="AX53" i="3"/>
  <c r="AX54" i="3"/>
  <c r="AX55" i="3"/>
  <c r="AX56" i="3"/>
  <c r="AX57" i="3"/>
  <c r="AX58" i="3"/>
  <c r="AX59" i="3"/>
  <c r="AX60" i="3"/>
  <c r="AX61" i="3"/>
  <c r="AX62" i="3"/>
  <c r="AX63" i="3"/>
  <c r="AX64" i="3"/>
  <c r="AX65" i="3"/>
  <c r="AX10" i="3"/>
  <c r="AV13" i="3"/>
  <c r="AW13" i="3" s="1"/>
  <c r="AV14" i="3"/>
  <c r="AW14" i="3" s="1"/>
  <c r="AV15" i="3"/>
  <c r="AW15" i="3" s="1"/>
  <c r="AV16" i="3"/>
  <c r="AW16" i="3" s="1"/>
  <c r="AV17" i="3"/>
  <c r="AW17" i="3" s="1"/>
  <c r="AV18" i="3"/>
  <c r="AW18" i="3" s="1"/>
  <c r="AV19" i="3"/>
  <c r="AW19" i="3" s="1"/>
  <c r="AV20" i="3"/>
  <c r="AW20" i="3" s="1"/>
  <c r="AV21" i="3"/>
  <c r="AW21" i="3" s="1"/>
  <c r="AV22" i="3"/>
  <c r="AW22" i="3" s="1"/>
  <c r="AV23" i="3"/>
  <c r="AW23" i="3" s="1"/>
  <c r="AV24" i="3"/>
  <c r="AW24" i="3" s="1"/>
  <c r="AW25" i="3"/>
  <c r="AW26" i="3"/>
  <c r="AW27" i="3"/>
  <c r="AV28" i="3"/>
  <c r="AW28" i="3" s="1"/>
  <c r="AV29" i="3"/>
  <c r="AW29" i="3" s="1"/>
  <c r="AV30" i="3"/>
  <c r="AW30" i="3" s="1"/>
  <c r="AV31" i="3"/>
  <c r="AW31" i="3" s="1"/>
  <c r="AV32" i="3"/>
  <c r="AW32" i="3" s="1"/>
  <c r="AV33" i="3"/>
  <c r="AW33" i="3" s="1"/>
  <c r="AV34" i="3"/>
  <c r="AW34" i="3" s="1"/>
  <c r="AV35" i="3"/>
  <c r="AW35" i="3" s="1"/>
  <c r="AV36" i="3"/>
  <c r="AW36" i="3" s="1"/>
  <c r="AW37" i="3"/>
  <c r="AV38" i="3"/>
  <c r="AW38" i="3" s="1"/>
  <c r="AV39" i="3"/>
  <c r="AW39" i="3" s="1"/>
  <c r="AV40" i="3"/>
  <c r="AW40" i="3" s="1"/>
  <c r="AV41" i="3"/>
  <c r="AW41" i="3" s="1"/>
  <c r="AV42" i="3"/>
  <c r="AW42" i="3" s="1"/>
  <c r="AV43" i="3"/>
  <c r="AW43" i="3" s="1"/>
  <c r="AV44" i="3"/>
  <c r="AW44" i="3" s="1"/>
  <c r="AV45" i="3"/>
  <c r="AW45" i="3" s="1"/>
  <c r="AV47" i="3"/>
  <c r="AW47" i="3" s="1"/>
  <c r="AV48" i="3"/>
  <c r="AW48" i="3" s="1"/>
  <c r="AV49" i="3"/>
  <c r="AW49" i="3" s="1"/>
  <c r="AV50" i="3"/>
  <c r="AW50" i="3" s="1"/>
  <c r="AV51" i="3"/>
  <c r="AW51" i="3" s="1"/>
  <c r="AV52" i="3"/>
  <c r="AW52" i="3" s="1"/>
  <c r="AV53" i="3"/>
  <c r="AW53" i="3" s="1"/>
  <c r="AV54" i="3"/>
  <c r="AW54" i="3" s="1"/>
  <c r="AV55" i="3"/>
  <c r="AW55" i="3" s="1"/>
  <c r="AV56" i="3"/>
  <c r="AW56" i="3" s="1"/>
  <c r="AV57" i="3"/>
  <c r="AW57" i="3" s="1"/>
  <c r="AV58" i="3"/>
  <c r="AW58" i="3" s="1"/>
  <c r="AV59" i="3"/>
  <c r="AW59" i="3" s="1"/>
  <c r="AV60" i="3"/>
  <c r="AW60" i="3" s="1"/>
  <c r="AV61" i="3"/>
  <c r="AW61" i="3" s="1"/>
  <c r="AV62" i="3"/>
  <c r="AW62" i="3" s="1"/>
  <c r="AV63" i="3"/>
  <c r="AW63" i="3" s="1"/>
  <c r="AV64" i="3"/>
  <c r="AW64" i="3" s="1"/>
  <c r="AV65" i="3"/>
  <c r="AW65" i="3" s="1"/>
  <c r="AV10" i="3"/>
  <c r="AW10" i="3" s="1"/>
  <c r="AT116" i="3" l="1"/>
  <c r="AK116" i="3" s="1"/>
  <c r="AT105" i="3"/>
  <c r="AK105" i="3" s="1"/>
  <c r="AT109" i="3"/>
  <c r="AK109" i="3" s="1"/>
  <c r="AT113" i="3"/>
  <c r="AK113" i="3" s="1"/>
  <c r="AT111" i="3"/>
  <c r="AK111" i="3" s="1"/>
  <c r="AT123" i="3"/>
  <c r="AK123" i="3" s="1"/>
  <c r="AT125" i="3"/>
  <c r="AK125" i="3" s="1"/>
  <c r="AT128" i="3"/>
  <c r="AK128" i="3" s="1"/>
  <c r="AT102" i="3"/>
  <c r="AK102" i="3" s="1"/>
  <c r="AT107" i="3"/>
  <c r="AK107" i="3" s="1"/>
  <c r="AT130" i="3"/>
  <c r="AK130" i="3" s="1"/>
  <c r="AR125" i="3"/>
  <c r="AF125" i="3" s="1"/>
  <c r="AT112" i="3"/>
  <c r="AK112" i="3" s="1"/>
  <c r="AT117" i="3"/>
  <c r="AK117" i="3" s="1"/>
  <c r="AT120" i="3"/>
  <c r="AK120" i="3" s="1"/>
  <c r="AT127" i="3"/>
  <c r="AK127" i="3" s="1"/>
  <c r="AT129" i="3"/>
  <c r="AK129" i="3" s="1"/>
  <c r="AT131" i="3"/>
  <c r="AK131" i="3" s="1"/>
  <c r="AT121" i="3"/>
  <c r="AK121" i="3" s="1"/>
  <c r="AT122" i="3"/>
  <c r="AK122" i="3" s="1"/>
  <c r="AT124" i="3"/>
  <c r="AK124" i="3" s="1"/>
  <c r="AT126" i="3"/>
  <c r="AK126" i="3" s="1"/>
  <c r="AT114" i="3"/>
  <c r="AK114" i="3" s="1"/>
  <c r="AT119" i="3"/>
  <c r="AK119" i="3" s="1"/>
  <c r="AT115" i="3"/>
  <c r="AK115" i="3" s="1"/>
  <c r="AT118" i="3"/>
  <c r="AK118" i="3" s="1"/>
  <c r="AT106" i="3"/>
  <c r="AK106" i="3" s="1"/>
  <c r="AT108" i="3"/>
  <c r="AK108" i="3" s="1"/>
  <c r="AT110" i="3"/>
  <c r="AK110" i="3" s="1"/>
  <c r="AT103" i="3"/>
  <c r="AK103" i="3" s="1"/>
  <c r="AT104" i="3"/>
  <c r="AK104" i="3" s="1"/>
  <c r="AT77" i="3"/>
  <c r="AK77" i="3" s="1"/>
  <c r="AT93" i="3"/>
  <c r="AK93" i="3" s="1"/>
  <c r="AT97" i="3"/>
  <c r="AK97" i="3" s="1"/>
  <c r="AR129" i="3"/>
  <c r="AF129" i="3" s="1"/>
  <c r="AT70" i="3"/>
  <c r="AK70" i="3" s="1"/>
  <c r="AT98" i="3"/>
  <c r="AK98" i="3" s="1"/>
  <c r="AR127" i="3"/>
  <c r="AF127" i="3" s="1"/>
  <c r="AT100" i="3"/>
  <c r="AK100" i="3" s="1"/>
  <c r="AT96" i="3"/>
  <c r="AK96" i="3" s="1"/>
  <c r="AT12" i="3"/>
  <c r="AK12" i="3" s="1"/>
  <c r="AR106" i="3"/>
  <c r="AF106" i="3" s="1"/>
  <c r="AR108" i="3"/>
  <c r="AR112" i="3"/>
  <c r="AF112" i="3" s="1"/>
  <c r="AR118" i="3"/>
  <c r="AF118" i="3" s="1"/>
  <c r="AR123" i="3"/>
  <c r="AT71" i="3"/>
  <c r="AK71" i="3" s="1"/>
  <c r="AT87" i="3"/>
  <c r="AK87" i="3" s="1"/>
  <c r="AR99" i="3"/>
  <c r="AF99" i="3" s="1"/>
  <c r="AR130" i="3"/>
  <c r="AU130" i="3" s="1"/>
  <c r="AR131" i="3"/>
  <c r="AR94" i="3"/>
  <c r="AR124" i="3"/>
  <c r="AT72" i="3"/>
  <c r="AK72" i="3" s="1"/>
  <c r="AT79" i="3"/>
  <c r="AK79" i="3" s="1"/>
  <c r="AT89" i="3"/>
  <c r="AK89" i="3" s="1"/>
  <c r="AT92" i="3"/>
  <c r="AK92" i="3" s="1"/>
  <c r="AT94" i="3"/>
  <c r="AK94" i="3" s="1"/>
  <c r="AR96" i="3"/>
  <c r="AU96" i="3" s="1"/>
  <c r="AR121" i="3"/>
  <c r="AF121" i="3" s="1"/>
  <c r="AR122" i="3"/>
  <c r="AR126" i="3"/>
  <c r="AU126" i="3" s="1"/>
  <c r="AR128" i="3"/>
  <c r="AU128" i="3" s="1"/>
  <c r="AT68" i="3"/>
  <c r="AK68" i="3" s="1"/>
  <c r="AR69" i="3"/>
  <c r="AF69" i="3" s="1"/>
  <c r="AT82" i="3"/>
  <c r="AK82" i="3" s="1"/>
  <c r="AT85" i="3"/>
  <c r="AK85" i="3" s="1"/>
  <c r="AT88" i="3"/>
  <c r="AK88" i="3" s="1"/>
  <c r="AT90" i="3"/>
  <c r="AK90" i="3" s="1"/>
  <c r="AR104" i="3"/>
  <c r="AU104" i="3" s="1"/>
  <c r="AR107" i="3"/>
  <c r="AU107" i="3" s="1"/>
  <c r="AR115" i="3"/>
  <c r="AF115" i="3" s="1"/>
  <c r="AT69" i="3"/>
  <c r="AK69" i="3" s="1"/>
  <c r="AT73" i="3"/>
  <c r="AK73" i="3" s="1"/>
  <c r="AR80" i="3"/>
  <c r="AF80" i="3" s="1"/>
  <c r="AT81" i="3"/>
  <c r="AK81" i="3" s="1"/>
  <c r="AR102" i="3"/>
  <c r="AF102" i="3" s="1"/>
  <c r="AR110" i="3"/>
  <c r="AR116" i="3"/>
  <c r="AF116" i="3" s="1"/>
  <c r="AT99" i="3"/>
  <c r="AK99" i="3" s="1"/>
  <c r="AT101" i="3"/>
  <c r="AK101" i="3" s="1"/>
  <c r="AR98" i="3"/>
  <c r="AR90" i="3"/>
  <c r="AF90" i="3" s="1"/>
  <c r="AR92" i="3"/>
  <c r="AF92" i="3" s="1"/>
  <c r="AT91" i="3"/>
  <c r="AK91" i="3" s="1"/>
  <c r="AT95" i="3"/>
  <c r="AK95" i="3" s="1"/>
  <c r="AR91" i="3"/>
  <c r="AT83" i="3"/>
  <c r="AK83" i="3" s="1"/>
  <c r="AT84" i="3"/>
  <c r="AK84" i="3" s="1"/>
  <c r="AT86" i="3"/>
  <c r="AK86" i="3" s="1"/>
  <c r="AR84" i="3"/>
  <c r="AF84" i="3" s="1"/>
  <c r="AR83" i="3"/>
  <c r="AU83" i="3" s="1"/>
  <c r="AR87" i="3"/>
  <c r="AF87" i="3" s="1"/>
  <c r="AR82" i="3"/>
  <c r="AF82" i="3" s="1"/>
  <c r="AT78" i="3"/>
  <c r="AK78" i="3" s="1"/>
  <c r="AT80" i="3"/>
  <c r="AK80" i="3" s="1"/>
  <c r="AR74" i="3"/>
  <c r="AF74" i="3" s="1"/>
  <c r="AT74" i="3"/>
  <c r="AK74" i="3" s="1"/>
  <c r="AT76" i="3"/>
  <c r="AK76" i="3" s="1"/>
  <c r="AR73" i="3"/>
  <c r="AR76" i="3"/>
  <c r="AF76" i="3" s="1"/>
  <c r="AT67" i="3"/>
  <c r="AK67" i="3" s="1"/>
  <c r="AT66" i="3"/>
  <c r="AK66" i="3" s="1"/>
  <c r="AR70" i="3"/>
  <c r="AF70" i="3" s="1"/>
  <c r="AR67" i="3"/>
  <c r="AF67" i="3" s="1"/>
  <c r="AR12" i="3"/>
  <c r="AF122" i="3"/>
  <c r="AR71" i="3"/>
  <c r="AR88" i="3"/>
  <c r="AF123" i="3"/>
  <c r="AF131" i="3"/>
  <c r="AR95" i="3"/>
  <c r="AF95" i="3" s="1"/>
  <c r="AR109" i="3"/>
  <c r="AR66" i="3"/>
  <c r="AR68" i="3"/>
  <c r="AR78" i="3"/>
  <c r="AF78" i="3" s="1"/>
  <c r="AR101" i="3"/>
  <c r="AF101" i="3" s="1"/>
  <c r="AR93" i="3"/>
  <c r="AF93" i="3" s="1"/>
  <c r="AR97" i="3"/>
  <c r="AF97" i="3" s="1"/>
  <c r="AR105" i="3"/>
  <c r="AF105" i="3" s="1"/>
  <c r="AR117" i="3"/>
  <c r="AU117" i="3" s="1"/>
  <c r="AR72" i="3"/>
  <c r="AR81" i="3"/>
  <c r="AF81" i="3" s="1"/>
  <c r="AR79" i="3"/>
  <c r="AF79" i="3" s="1"/>
  <c r="AR86" i="3"/>
  <c r="AF86" i="3" s="1"/>
  <c r="AR100" i="3"/>
  <c r="AR120" i="3"/>
  <c r="AU120" i="3" s="1"/>
  <c r="AR89" i="3"/>
  <c r="AF89" i="3" s="1"/>
  <c r="AR77" i="3"/>
  <c r="AF77" i="3" s="1"/>
  <c r="AR113" i="3"/>
  <c r="AF113" i="3" s="1"/>
  <c r="AR85" i="3"/>
  <c r="AF85" i="3" s="1"/>
  <c r="AR111" i="3"/>
  <c r="AR114" i="3"/>
  <c r="AR103" i="3"/>
  <c r="AU103" i="3" s="1"/>
  <c r="AR119" i="3"/>
  <c r="AF119" i="3" s="1"/>
  <c r="AS65" i="3"/>
  <c r="AH65" i="3" s="1"/>
  <c r="AQ65" i="3"/>
  <c r="AP65" i="3"/>
  <c r="AN65" i="3"/>
  <c r="AO65" i="3" s="1"/>
  <c r="AL65" i="3"/>
  <c r="AM65" i="3" s="1"/>
  <c r="AS64" i="3"/>
  <c r="AH64" i="3" s="1"/>
  <c r="AQ64" i="3"/>
  <c r="AP64" i="3"/>
  <c r="AN64" i="3"/>
  <c r="AO64" i="3" s="1"/>
  <c r="AL64" i="3"/>
  <c r="AM64" i="3" s="1"/>
  <c r="AS63" i="3"/>
  <c r="AH63" i="3" s="1"/>
  <c r="AQ63" i="3"/>
  <c r="AP63" i="3"/>
  <c r="AN63" i="3"/>
  <c r="AO63" i="3" s="1"/>
  <c r="AL63" i="3"/>
  <c r="AM63" i="3" s="1"/>
  <c r="AS62" i="3"/>
  <c r="AH62" i="3" s="1"/>
  <c r="AQ62" i="3"/>
  <c r="AP62" i="3"/>
  <c r="AN62" i="3"/>
  <c r="AO62" i="3" s="1"/>
  <c r="AL62" i="3"/>
  <c r="AM62" i="3" s="1"/>
  <c r="AS61" i="3"/>
  <c r="AH61" i="3" s="1"/>
  <c r="AQ61" i="3"/>
  <c r="AP61" i="3"/>
  <c r="AN61" i="3"/>
  <c r="AO61" i="3" s="1"/>
  <c r="AL61" i="3"/>
  <c r="AM61" i="3" s="1"/>
  <c r="AS60" i="3"/>
  <c r="AH60" i="3" s="1"/>
  <c r="AQ60" i="3"/>
  <c r="AP60" i="3"/>
  <c r="AN60" i="3"/>
  <c r="AO60" i="3" s="1"/>
  <c r="AL60" i="3"/>
  <c r="AM60" i="3" s="1"/>
  <c r="AS59" i="3"/>
  <c r="AH59" i="3" s="1"/>
  <c r="AQ59" i="3"/>
  <c r="AP59" i="3"/>
  <c r="AN59" i="3"/>
  <c r="AO59" i="3" s="1"/>
  <c r="AL59" i="3"/>
  <c r="AM59" i="3" s="1"/>
  <c r="AS58" i="3"/>
  <c r="AH58" i="3" s="1"/>
  <c r="AQ58" i="3"/>
  <c r="AP58" i="3"/>
  <c r="AN58" i="3"/>
  <c r="AO58" i="3" s="1"/>
  <c r="AL58" i="3"/>
  <c r="AM58" i="3" s="1"/>
  <c r="AS57" i="3"/>
  <c r="AH57" i="3" s="1"/>
  <c r="AQ57" i="3"/>
  <c r="AP57" i="3"/>
  <c r="AN57" i="3"/>
  <c r="AO57" i="3" s="1"/>
  <c r="AL57" i="3"/>
  <c r="AM57" i="3" s="1"/>
  <c r="AS56" i="3"/>
  <c r="AH56" i="3" s="1"/>
  <c r="AQ56" i="3"/>
  <c r="AP56" i="3"/>
  <c r="AN56" i="3"/>
  <c r="AO56" i="3" s="1"/>
  <c r="AL56" i="3"/>
  <c r="AM56" i="3" s="1"/>
  <c r="AS55" i="3"/>
  <c r="AH55" i="3" s="1"/>
  <c r="AQ55" i="3"/>
  <c r="AP55" i="3"/>
  <c r="AN55" i="3"/>
  <c r="AO55" i="3" s="1"/>
  <c r="AL55" i="3"/>
  <c r="AM55" i="3" s="1"/>
  <c r="AS54" i="3"/>
  <c r="AH54" i="3" s="1"/>
  <c r="AQ54" i="3"/>
  <c r="AP54" i="3"/>
  <c r="AN54" i="3"/>
  <c r="AO54" i="3" s="1"/>
  <c r="AL54" i="3"/>
  <c r="AM54" i="3" s="1"/>
  <c r="AS53" i="3"/>
  <c r="AH53" i="3" s="1"/>
  <c r="AQ53" i="3"/>
  <c r="AP53" i="3"/>
  <c r="AN53" i="3"/>
  <c r="AO53" i="3" s="1"/>
  <c r="AL53" i="3"/>
  <c r="AM53" i="3" s="1"/>
  <c r="AS52" i="3"/>
  <c r="AH52" i="3" s="1"/>
  <c r="AQ52" i="3"/>
  <c r="AP52" i="3"/>
  <c r="AN52" i="3"/>
  <c r="AO52" i="3" s="1"/>
  <c r="AL52" i="3"/>
  <c r="AM52" i="3" s="1"/>
  <c r="AS51" i="3"/>
  <c r="AH51" i="3" s="1"/>
  <c r="AQ51" i="3"/>
  <c r="AP51" i="3"/>
  <c r="AN51" i="3"/>
  <c r="AO51" i="3" s="1"/>
  <c r="AL51" i="3"/>
  <c r="AM51" i="3" s="1"/>
  <c r="AS50" i="3"/>
  <c r="AH50" i="3" s="1"/>
  <c r="AQ50" i="3"/>
  <c r="AP50" i="3"/>
  <c r="AN50" i="3"/>
  <c r="AO50" i="3" s="1"/>
  <c r="AL50" i="3"/>
  <c r="AM50" i="3" s="1"/>
  <c r="AS49" i="3"/>
  <c r="AH49" i="3" s="1"/>
  <c r="AQ49" i="3"/>
  <c r="AP49" i="3"/>
  <c r="AN49" i="3"/>
  <c r="AO49" i="3" s="1"/>
  <c r="AL49" i="3"/>
  <c r="AM49" i="3" s="1"/>
  <c r="AS48" i="3"/>
  <c r="AH48" i="3" s="1"/>
  <c r="AQ48" i="3"/>
  <c r="AP48" i="3"/>
  <c r="AN48" i="3"/>
  <c r="AO48" i="3" s="1"/>
  <c r="AL48" i="3"/>
  <c r="AM48" i="3" s="1"/>
  <c r="AS47" i="3"/>
  <c r="AH47" i="3" s="1"/>
  <c r="AQ47" i="3"/>
  <c r="AP47" i="3"/>
  <c r="AN47" i="3"/>
  <c r="AO47" i="3" s="1"/>
  <c r="AL47" i="3"/>
  <c r="AM47" i="3" s="1"/>
  <c r="AS45" i="3"/>
  <c r="AH45" i="3" s="1"/>
  <c r="AQ45" i="3"/>
  <c r="AP45" i="3"/>
  <c r="AN45" i="3"/>
  <c r="AO45" i="3" s="1"/>
  <c r="AL45" i="3"/>
  <c r="AM45" i="3" s="1"/>
  <c r="AS44" i="3"/>
  <c r="AH44" i="3" s="1"/>
  <c r="AQ44" i="3"/>
  <c r="AP44" i="3"/>
  <c r="AN44" i="3"/>
  <c r="AO44" i="3" s="1"/>
  <c r="AL44" i="3"/>
  <c r="AM44" i="3" s="1"/>
  <c r="AS43" i="3"/>
  <c r="AH43" i="3" s="1"/>
  <c r="AQ43" i="3"/>
  <c r="AP43" i="3"/>
  <c r="AN43" i="3"/>
  <c r="AO43" i="3" s="1"/>
  <c r="AL43" i="3"/>
  <c r="AM43" i="3" s="1"/>
  <c r="AS42" i="3"/>
  <c r="AH42" i="3" s="1"/>
  <c r="AQ42" i="3"/>
  <c r="AP42" i="3"/>
  <c r="AN42" i="3"/>
  <c r="AO42" i="3" s="1"/>
  <c r="AL42" i="3"/>
  <c r="AM42" i="3" s="1"/>
  <c r="AS41" i="3"/>
  <c r="AH41" i="3" s="1"/>
  <c r="AQ41" i="3"/>
  <c r="AP41" i="3"/>
  <c r="AN41" i="3"/>
  <c r="AO41" i="3" s="1"/>
  <c r="AL41" i="3"/>
  <c r="AM41" i="3" s="1"/>
  <c r="AS40" i="3"/>
  <c r="AH40" i="3" s="1"/>
  <c r="AQ40" i="3"/>
  <c r="AP40" i="3"/>
  <c r="AN40" i="3"/>
  <c r="AO40" i="3" s="1"/>
  <c r="AL40" i="3"/>
  <c r="AM40" i="3" s="1"/>
  <c r="AS39" i="3"/>
  <c r="AH39" i="3" s="1"/>
  <c r="AQ39" i="3"/>
  <c r="AP39" i="3"/>
  <c r="AN39" i="3"/>
  <c r="AO39" i="3" s="1"/>
  <c r="AL39" i="3"/>
  <c r="AM39" i="3" s="1"/>
  <c r="AS38" i="3"/>
  <c r="AH38" i="3" s="1"/>
  <c r="AQ38" i="3"/>
  <c r="AP38" i="3"/>
  <c r="AN38" i="3"/>
  <c r="AO38" i="3" s="1"/>
  <c r="AL38" i="3"/>
  <c r="AM38" i="3" s="1"/>
  <c r="AS37" i="3"/>
  <c r="AH37" i="3" s="1"/>
  <c r="AQ37" i="3"/>
  <c r="AP37" i="3"/>
  <c r="AN37" i="3"/>
  <c r="AO37" i="3" s="1"/>
  <c r="AL37" i="3"/>
  <c r="AM37" i="3" s="1"/>
  <c r="AS36" i="3"/>
  <c r="AH36" i="3" s="1"/>
  <c r="AQ36" i="3"/>
  <c r="AP36" i="3"/>
  <c r="AN36" i="3"/>
  <c r="AO36" i="3" s="1"/>
  <c r="AL36" i="3"/>
  <c r="AM36" i="3" s="1"/>
  <c r="AS35" i="3"/>
  <c r="AH35" i="3" s="1"/>
  <c r="AQ35" i="3"/>
  <c r="AP35" i="3"/>
  <c r="AN35" i="3"/>
  <c r="AO35" i="3" s="1"/>
  <c r="AL35" i="3"/>
  <c r="AM35" i="3" s="1"/>
  <c r="AS34" i="3"/>
  <c r="AH34" i="3" s="1"/>
  <c r="AQ34" i="3"/>
  <c r="AP34" i="3"/>
  <c r="AN34" i="3"/>
  <c r="AO34" i="3" s="1"/>
  <c r="AL34" i="3"/>
  <c r="AM34" i="3" s="1"/>
  <c r="AS33" i="3"/>
  <c r="AH33" i="3" s="1"/>
  <c r="AQ33" i="3"/>
  <c r="AP33" i="3"/>
  <c r="AN33" i="3"/>
  <c r="AO33" i="3" s="1"/>
  <c r="AL33" i="3"/>
  <c r="AM33" i="3" s="1"/>
  <c r="AS32" i="3"/>
  <c r="AH32" i="3" s="1"/>
  <c r="AQ32" i="3"/>
  <c r="AP32" i="3"/>
  <c r="AN32" i="3"/>
  <c r="AO32" i="3" s="1"/>
  <c r="AL32" i="3"/>
  <c r="AM32" i="3" s="1"/>
  <c r="AS31" i="3"/>
  <c r="AH31" i="3" s="1"/>
  <c r="AQ31" i="3"/>
  <c r="AP31" i="3"/>
  <c r="AN31" i="3"/>
  <c r="AO31" i="3" s="1"/>
  <c r="AL31" i="3"/>
  <c r="AM31" i="3" s="1"/>
  <c r="AS30" i="3"/>
  <c r="AH30" i="3" s="1"/>
  <c r="AQ30" i="3"/>
  <c r="AP30" i="3"/>
  <c r="AN30" i="3"/>
  <c r="AO30" i="3" s="1"/>
  <c r="AL30" i="3"/>
  <c r="AM30" i="3" s="1"/>
  <c r="AS29" i="3"/>
  <c r="AH29" i="3" s="1"/>
  <c r="AQ29" i="3"/>
  <c r="AP29" i="3"/>
  <c r="AN29" i="3"/>
  <c r="AO29" i="3" s="1"/>
  <c r="AL29" i="3"/>
  <c r="AM29" i="3" s="1"/>
  <c r="AS28" i="3"/>
  <c r="AH28" i="3" s="1"/>
  <c r="AQ28" i="3"/>
  <c r="AP28" i="3"/>
  <c r="AN28" i="3"/>
  <c r="AO28" i="3" s="1"/>
  <c r="AL28" i="3"/>
  <c r="AM28" i="3" s="1"/>
  <c r="AS27" i="3"/>
  <c r="AH27" i="3" s="1"/>
  <c r="AQ27" i="3"/>
  <c r="AP27" i="3"/>
  <c r="AN27" i="3"/>
  <c r="AO27" i="3" s="1"/>
  <c r="AL27" i="3"/>
  <c r="AM27" i="3" s="1"/>
  <c r="AS26" i="3"/>
  <c r="AH26" i="3" s="1"/>
  <c r="AQ26" i="3"/>
  <c r="AP26" i="3"/>
  <c r="AN26" i="3"/>
  <c r="AO26" i="3" s="1"/>
  <c r="AL26" i="3"/>
  <c r="AM26" i="3" s="1"/>
  <c r="AS25" i="3"/>
  <c r="AH25" i="3" s="1"/>
  <c r="AQ25" i="3"/>
  <c r="AP25" i="3"/>
  <c r="AN25" i="3"/>
  <c r="AO25" i="3" s="1"/>
  <c r="AL25" i="3"/>
  <c r="AM25" i="3" s="1"/>
  <c r="AS24" i="3"/>
  <c r="AH24" i="3" s="1"/>
  <c r="AQ24" i="3"/>
  <c r="AP24" i="3"/>
  <c r="AN24" i="3"/>
  <c r="AO24" i="3" s="1"/>
  <c r="AL24" i="3"/>
  <c r="AM24" i="3" s="1"/>
  <c r="AS23" i="3"/>
  <c r="AH23" i="3" s="1"/>
  <c r="AQ23" i="3"/>
  <c r="AP23" i="3"/>
  <c r="AN23" i="3"/>
  <c r="AO23" i="3" s="1"/>
  <c r="AL23" i="3"/>
  <c r="AM23" i="3" s="1"/>
  <c r="AS22" i="3"/>
  <c r="AH22" i="3" s="1"/>
  <c r="AQ22" i="3"/>
  <c r="AP22" i="3"/>
  <c r="AN22" i="3"/>
  <c r="AO22" i="3" s="1"/>
  <c r="AL22" i="3"/>
  <c r="AM22" i="3" s="1"/>
  <c r="AS21" i="3"/>
  <c r="AH21" i="3" s="1"/>
  <c r="AQ21" i="3"/>
  <c r="AP21" i="3"/>
  <c r="AN21" i="3"/>
  <c r="AO21" i="3" s="1"/>
  <c r="AL21" i="3"/>
  <c r="AM21" i="3" s="1"/>
  <c r="AS20" i="3"/>
  <c r="AH20" i="3" s="1"/>
  <c r="AQ20" i="3"/>
  <c r="AP20" i="3"/>
  <c r="AN20" i="3"/>
  <c r="AO20" i="3" s="1"/>
  <c r="AL20" i="3"/>
  <c r="AM20" i="3" s="1"/>
  <c r="AS19" i="3"/>
  <c r="AH19" i="3" s="1"/>
  <c r="AQ19" i="3"/>
  <c r="AP19" i="3"/>
  <c r="AN19" i="3"/>
  <c r="AO19" i="3" s="1"/>
  <c r="AL19" i="3"/>
  <c r="AM19" i="3" s="1"/>
  <c r="AS11" i="3"/>
  <c r="AH11" i="3" s="1"/>
  <c r="AQ11" i="3"/>
  <c r="AP11" i="3"/>
  <c r="AN11" i="3"/>
  <c r="AO11" i="3" s="1"/>
  <c r="AL11" i="3"/>
  <c r="AM11" i="3" s="1"/>
  <c r="AS10" i="3"/>
  <c r="AH10" i="3" s="1"/>
  <c r="AQ10" i="3"/>
  <c r="AP10" i="3"/>
  <c r="AN10" i="3"/>
  <c r="AO10" i="3" s="1"/>
  <c r="AL10" i="3"/>
  <c r="AM10" i="3" s="1"/>
  <c r="F15" i="5"/>
  <c r="AY96" i="3" s="1"/>
  <c r="F8" i="5"/>
  <c r="AS13" i="3"/>
  <c r="AH13" i="3" s="1"/>
  <c r="AN14" i="3"/>
  <c r="AO14" i="3" s="1"/>
  <c r="AN15" i="3"/>
  <c r="AO15" i="3" s="1"/>
  <c r="AN16" i="3"/>
  <c r="AO16" i="3" s="1"/>
  <c r="AN17" i="3"/>
  <c r="AO17" i="3" s="1"/>
  <c r="AN18" i="3"/>
  <c r="AO18" i="3" s="1"/>
  <c r="AN13" i="3"/>
  <c r="AO13" i="3" s="1"/>
  <c r="AL14" i="3"/>
  <c r="AM14" i="3" s="1"/>
  <c r="AL15" i="3"/>
  <c r="AM15" i="3" s="1"/>
  <c r="AL16" i="3"/>
  <c r="AM16" i="3" s="1"/>
  <c r="AL17" i="3"/>
  <c r="AM17" i="3" s="1"/>
  <c r="AL18" i="3"/>
  <c r="AM18" i="3" s="1"/>
  <c r="AL13" i="3"/>
  <c r="AM13" i="3" s="1"/>
  <c r="AS14" i="3"/>
  <c r="AH14" i="3" s="1"/>
  <c r="AS15" i="3"/>
  <c r="AH15" i="3" s="1"/>
  <c r="AS16" i="3"/>
  <c r="AH16" i="3" s="1"/>
  <c r="AS17" i="3"/>
  <c r="AH17" i="3" s="1"/>
  <c r="AS18" i="3"/>
  <c r="AH18" i="3" s="1"/>
  <c r="AQ14" i="3"/>
  <c r="AQ15" i="3"/>
  <c r="AQ16" i="3"/>
  <c r="AQ17" i="3"/>
  <c r="AQ18" i="3"/>
  <c r="AQ13" i="3"/>
  <c r="AP14" i="3"/>
  <c r="AP15" i="3"/>
  <c r="AP16" i="3"/>
  <c r="AP17" i="3"/>
  <c r="AP18" i="3"/>
  <c r="AP13" i="3"/>
  <c r="AU125" i="3" l="1"/>
  <c r="AU114" i="3"/>
  <c r="AU109" i="3"/>
  <c r="AU106" i="3"/>
  <c r="AU123" i="3"/>
  <c r="AU111" i="3"/>
  <c r="AF130" i="3"/>
  <c r="AU90" i="3"/>
  <c r="AU124" i="3"/>
  <c r="AU108" i="3"/>
  <c r="AU131" i="3"/>
  <c r="AU122" i="3"/>
  <c r="AU116" i="3"/>
  <c r="AU110" i="3"/>
  <c r="AF108" i="3"/>
  <c r="AU115" i="3"/>
  <c r="AF126" i="3"/>
  <c r="AU94" i="3"/>
  <c r="AF124" i="3"/>
  <c r="AU102" i="3"/>
  <c r="AU118" i="3"/>
  <c r="AU127" i="3"/>
  <c r="AU71" i="3"/>
  <c r="AU98" i="3"/>
  <c r="AU119" i="3"/>
  <c r="AT34" i="3"/>
  <c r="AK34" i="3" s="1"/>
  <c r="AT65" i="3"/>
  <c r="AK65" i="3" s="1"/>
  <c r="AF94" i="3"/>
  <c r="AU100" i="3"/>
  <c r="AU72" i="3"/>
  <c r="AF128" i="3"/>
  <c r="AU129" i="3"/>
  <c r="AU87" i="3"/>
  <c r="AT15" i="3"/>
  <c r="AK15" i="3" s="1"/>
  <c r="AF110" i="3"/>
  <c r="AF96" i="3"/>
  <c r="AF100" i="3"/>
  <c r="AF120" i="3"/>
  <c r="AT40" i="3"/>
  <c r="AK40" i="3" s="1"/>
  <c r="AU113" i="3"/>
  <c r="AU88" i="3"/>
  <c r="AU67" i="3"/>
  <c r="AU121" i="3"/>
  <c r="AF107" i="3"/>
  <c r="AU97" i="3"/>
  <c r="AT52" i="3"/>
  <c r="AK52" i="3" s="1"/>
  <c r="AT60" i="3"/>
  <c r="AK60" i="3" s="1"/>
  <c r="AF98" i="3"/>
  <c r="AU86" i="3"/>
  <c r="AU112" i="3"/>
  <c r="AU92" i="3"/>
  <c r="AU73" i="3"/>
  <c r="AF114" i="3"/>
  <c r="AU84" i="3"/>
  <c r="AU68" i="3"/>
  <c r="AU91" i="3"/>
  <c r="AT16" i="3"/>
  <c r="AK16" i="3" s="1"/>
  <c r="AT24" i="3"/>
  <c r="AK24" i="3" s="1"/>
  <c r="AT58" i="3"/>
  <c r="AK58" i="3" s="1"/>
  <c r="AF109" i="3"/>
  <c r="AU76" i="3"/>
  <c r="AF83" i="3"/>
  <c r="AU69" i="3"/>
  <c r="AF104" i="3"/>
  <c r="AT18" i="3"/>
  <c r="AK18" i="3" s="1"/>
  <c r="AT35" i="3"/>
  <c r="AK35" i="3" s="1"/>
  <c r="AT38" i="3"/>
  <c r="AK38" i="3" s="1"/>
  <c r="AT41" i="3"/>
  <c r="AK41" i="3" s="1"/>
  <c r="AF103" i="3"/>
  <c r="AU105" i="3"/>
  <c r="AU80" i="3"/>
  <c r="AU66" i="3"/>
  <c r="AU12" i="3"/>
  <c r="AF12" i="3"/>
  <c r="AU82" i="3"/>
  <c r="AT39" i="3"/>
  <c r="AK39" i="3" s="1"/>
  <c r="AT42" i="3"/>
  <c r="AK42" i="3" s="1"/>
  <c r="AT48" i="3"/>
  <c r="AK48" i="3" s="1"/>
  <c r="AT51" i="3"/>
  <c r="AK51" i="3" s="1"/>
  <c r="AT64" i="3"/>
  <c r="AK64" i="3" s="1"/>
  <c r="AU77" i="3"/>
  <c r="AU99" i="3"/>
  <c r="AU101" i="3"/>
  <c r="AF91" i="3"/>
  <c r="AU95" i="3"/>
  <c r="AU89" i="3"/>
  <c r="AU93" i="3"/>
  <c r="AU78" i="3"/>
  <c r="AU79" i="3"/>
  <c r="AF73" i="3"/>
  <c r="AU74" i="3"/>
  <c r="AF71" i="3"/>
  <c r="AF68" i="3"/>
  <c r="AU70" i="3"/>
  <c r="AT63" i="3"/>
  <c r="AK63" i="3" s="1"/>
  <c r="AT59" i="3"/>
  <c r="AK59" i="3" s="1"/>
  <c r="AT62" i="3"/>
  <c r="AK62" i="3" s="1"/>
  <c r="AT57" i="3"/>
  <c r="AK57" i="3" s="1"/>
  <c r="AT56" i="3"/>
  <c r="AK56" i="3" s="1"/>
  <c r="AT53" i="3"/>
  <c r="AK53" i="3" s="1"/>
  <c r="AT45" i="3"/>
  <c r="AK45" i="3" s="1"/>
  <c r="AT50" i="3"/>
  <c r="AK50" i="3" s="1"/>
  <c r="AT47" i="3"/>
  <c r="AK47" i="3" s="1"/>
  <c r="AT36" i="3"/>
  <c r="AK36" i="3" s="1"/>
  <c r="AT43" i="3"/>
  <c r="AK43" i="3" s="1"/>
  <c r="AT31" i="3"/>
  <c r="AK31" i="3" s="1"/>
  <c r="AT28" i="3"/>
  <c r="AK28" i="3" s="1"/>
  <c r="AT29" i="3"/>
  <c r="AK29" i="3" s="1"/>
  <c r="AT27" i="3"/>
  <c r="AK27" i="3" s="1"/>
  <c r="AT30" i="3"/>
  <c r="AK30" i="3" s="1"/>
  <c r="AT33" i="3"/>
  <c r="AK33" i="3" s="1"/>
  <c r="AT17" i="3"/>
  <c r="AK17" i="3" s="1"/>
  <c r="AT22" i="3"/>
  <c r="AK22" i="3" s="1"/>
  <c r="AT23" i="3"/>
  <c r="AK23" i="3" s="1"/>
  <c r="AT21" i="3"/>
  <c r="AK21" i="3" s="1"/>
  <c r="AF66" i="3"/>
  <c r="AF88" i="3"/>
  <c r="AF72" i="3"/>
  <c r="AU81" i="3"/>
  <c r="AF117" i="3"/>
  <c r="AU85" i="3"/>
  <c r="AF111" i="3"/>
  <c r="AR14" i="3"/>
  <c r="AR20" i="3"/>
  <c r="AF20" i="3" s="1"/>
  <c r="AR36" i="3"/>
  <c r="AR44" i="3"/>
  <c r="AR65" i="3"/>
  <c r="AF65" i="3" s="1"/>
  <c r="AR31" i="3"/>
  <c r="AR19" i="3"/>
  <c r="AR45" i="3"/>
  <c r="AR40" i="3"/>
  <c r="AR54" i="3"/>
  <c r="AF54" i="3" s="1"/>
  <c r="AR43" i="3"/>
  <c r="AR15" i="3"/>
  <c r="AF15" i="3" s="1"/>
  <c r="AR32" i="3"/>
  <c r="AF32" i="3" s="1"/>
  <c r="AR21" i="3"/>
  <c r="AR26" i="3"/>
  <c r="AR41" i="3"/>
  <c r="AR49" i="3"/>
  <c r="AF49" i="3" s="1"/>
  <c r="AR64" i="3"/>
  <c r="AF64" i="3" s="1"/>
  <c r="AR18" i="3"/>
  <c r="AR13" i="3"/>
  <c r="AR29" i="3"/>
  <c r="AF29" i="3" s="1"/>
  <c r="AR33" i="3"/>
  <c r="AR53" i="3"/>
  <c r="AR57" i="3"/>
  <c r="AF57" i="3" s="1"/>
  <c r="AR24" i="3"/>
  <c r="AU24" i="3" s="1"/>
  <c r="AR28" i="3"/>
  <c r="AR52" i="3"/>
  <c r="AU52" i="3" s="1"/>
  <c r="AR56" i="3"/>
  <c r="AR61" i="3"/>
  <c r="AR23" i="3"/>
  <c r="AR27" i="3"/>
  <c r="AR47" i="3"/>
  <c r="AR51" i="3"/>
  <c r="AF51" i="3" s="1"/>
  <c r="AR22" i="3"/>
  <c r="AR37" i="3"/>
  <c r="AR42" i="3"/>
  <c r="AF42" i="3" s="1"/>
  <c r="AR50" i="3"/>
  <c r="AF50" i="3" s="1"/>
  <c r="AR55" i="3"/>
  <c r="AF55" i="3" s="1"/>
  <c r="AR60" i="3"/>
  <c r="AF60" i="3" s="1"/>
  <c r="AR35" i="3"/>
  <c r="AU35" i="3" s="1"/>
  <c r="AR39" i="3"/>
  <c r="AR59" i="3"/>
  <c r="AF59" i="3" s="1"/>
  <c r="AR63" i="3"/>
  <c r="AR17" i="3"/>
  <c r="AR25" i="3"/>
  <c r="AR30" i="3"/>
  <c r="AF30" i="3" s="1"/>
  <c r="AR34" i="3"/>
  <c r="AF34" i="3" s="1"/>
  <c r="AR58" i="3"/>
  <c r="AR62" i="3"/>
  <c r="AF62" i="3" s="1"/>
  <c r="AR16" i="3"/>
  <c r="AF16" i="3" s="1"/>
  <c r="AR38" i="3"/>
  <c r="AR48" i="3"/>
  <c r="AU48" i="3" s="1"/>
  <c r="AR11" i="3"/>
  <c r="AR10" i="3"/>
  <c r="AT61" i="3"/>
  <c r="AK61" i="3" s="1"/>
  <c r="AT44" i="3"/>
  <c r="AK44" i="3" s="1"/>
  <c r="AT55" i="3"/>
  <c r="AK55" i="3" s="1"/>
  <c r="AT25" i="3"/>
  <c r="AK25" i="3" s="1"/>
  <c r="AT32" i="3"/>
  <c r="AK32" i="3" s="1"/>
  <c r="AT49" i="3"/>
  <c r="AK49" i="3" s="1"/>
  <c r="AT54" i="3"/>
  <c r="AK54" i="3" s="1"/>
  <c r="AT11" i="3"/>
  <c r="AK11" i="3" s="1"/>
  <c r="AT37" i="3"/>
  <c r="AK37" i="3" s="1"/>
  <c r="AT19" i="3"/>
  <c r="AK19" i="3" s="1"/>
  <c r="AT13" i="3"/>
  <c r="AK13" i="3" s="1"/>
  <c r="AT20" i="3"/>
  <c r="AK20" i="3" s="1"/>
  <c r="AT26" i="3"/>
  <c r="AK26" i="3" s="1"/>
  <c r="AT10" i="3"/>
  <c r="AK10" i="3" s="1"/>
  <c r="AT14" i="3"/>
  <c r="AK14" i="3" s="1"/>
  <c r="AU38" i="3" l="1"/>
  <c r="AU63" i="3"/>
  <c r="AU23" i="3"/>
  <c r="AU56" i="3"/>
  <c r="AU40" i="3"/>
  <c r="AU50" i="3"/>
  <c r="AU17" i="3"/>
  <c r="AU58" i="3"/>
  <c r="AU47" i="3"/>
  <c r="AU53" i="3"/>
  <c r="AU41" i="3"/>
  <c r="AU45" i="3"/>
  <c r="AU39" i="3"/>
  <c r="AU36" i="3"/>
  <c r="AU25" i="3"/>
  <c r="AU22" i="3"/>
  <c r="AU18" i="3"/>
  <c r="AU43" i="3"/>
  <c r="AU57" i="3"/>
  <c r="AF26" i="3"/>
  <c r="AU26" i="3"/>
  <c r="AF27" i="3"/>
  <c r="AU27" i="3"/>
  <c r="AU28" i="3"/>
  <c r="AF28" i="3"/>
  <c r="AU33" i="3"/>
  <c r="AF33" i="3"/>
  <c r="AU31" i="3"/>
  <c r="AF31" i="3"/>
  <c r="AU21" i="3"/>
  <c r="AF41" i="3"/>
  <c r="AF56" i="3"/>
  <c r="AF45" i="3"/>
  <c r="AF21" i="3"/>
  <c r="AU65" i="3"/>
  <c r="AU15" i="3"/>
  <c r="AU29" i="3"/>
  <c r="AF53" i="3"/>
  <c r="AF52" i="3"/>
  <c r="AF17" i="3"/>
  <c r="AU42" i="3"/>
  <c r="AF47" i="3"/>
  <c r="AU59" i="3"/>
  <c r="AU62" i="3"/>
  <c r="AF24" i="3"/>
  <c r="AU16" i="3"/>
  <c r="AF38" i="3"/>
  <c r="AF63" i="3"/>
  <c r="AF22" i="3"/>
  <c r="AF58" i="3"/>
  <c r="AU51" i="3"/>
  <c r="AU34" i="3"/>
  <c r="AU60" i="3"/>
  <c r="AU64" i="3"/>
  <c r="AU30" i="3"/>
  <c r="AU54" i="3"/>
  <c r="AU14" i="3"/>
  <c r="AU37" i="3"/>
  <c r="AU49" i="3"/>
  <c r="AU61" i="3"/>
  <c r="AU11" i="3"/>
  <c r="AU32" i="3"/>
  <c r="AU20" i="3"/>
  <c r="AU10" i="3"/>
  <c r="AU55" i="3"/>
  <c r="AU44" i="3"/>
  <c r="AU13" i="3"/>
  <c r="AU19" i="3"/>
  <c r="AF10" i="3"/>
  <c r="AF23" i="3"/>
  <c r="AF40" i="3"/>
  <c r="AF39" i="3"/>
  <c r="AF35" i="3"/>
  <c r="AF44" i="3"/>
  <c r="AF48" i="3"/>
  <c r="AF36" i="3"/>
  <c r="AF43" i="3"/>
  <c r="AF61" i="3"/>
  <c r="AF37" i="3"/>
  <c r="AF19" i="3"/>
  <c r="AF11" i="3"/>
  <c r="AF18" i="3"/>
  <c r="AF14" i="3"/>
  <c r="AF13" i="3"/>
  <c r="F41" i="5" l="1"/>
  <c r="F40" i="5"/>
  <c r="I3" i="5"/>
</calcChain>
</file>

<file path=xl/sharedStrings.xml><?xml version="1.0" encoding="utf-8"?>
<sst xmlns="http://schemas.openxmlformats.org/spreadsheetml/2006/main" count="5406" uniqueCount="892">
  <si>
    <t>Página 1 de 1</t>
  </si>
  <si>
    <t>TIPO DE ORIGEN</t>
  </si>
  <si>
    <t>ID</t>
  </si>
  <si>
    <t xml:space="preserve">Proceso que identifica el activo </t>
  </si>
  <si>
    <t>Nombre del activo</t>
  </si>
  <si>
    <t>Descripción del activo</t>
  </si>
  <si>
    <t>Tipo</t>
  </si>
  <si>
    <t>Custodio</t>
  </si>
  <si>
    <t>Medio de conservación</t>
  </si>
  <si>
    <t>Idioma</t>
  </si>
  <si>
    <t>Ubicación física</t>
  </si>
  <si>
    <t>Ubicación digital</t>
  </si>
  <si>
    <t>Interno</t>
  </si>
  <si>
    <t>Externo</t>
  </si>
  <si>
    <t>Serie</t>
  </si>
  <si>
    <t>Subserie</t>
  </si>
  <si>
    <t>Contiene datos personales?</t>
  </si>
  <si>
    <t>Sensible</t>
  </si>
  <si>
    <t>Privado</t>
  </si>
  <si>
    <t>Semiprivado</t>
  </si>
  <si>
    <t>Público</t>
  </si>
  <si>
    <t>Niños, niñas y adolescentes</t>
  </si>
  <si>
    <t>Finalidad de la recolección de los datos personales</t>
  </si>
  <si>
    <t>Cuenta con las autorizaciones para el tratamiento de datos personales</t>
  </si>
  <si>
    <t>Fecha de retiro</t>
  </si>
  <si>
    <t xml:space="preserve">Fundamento constitucional o legal </t>
  </si>
  <si>
    <t>Fundamento jurídico de la excepción</t>
  </si>
  <si>
    <t>Excepción total o parcial</t>
  </si>
  <si>
    <t xml:space="preserve">Fecha de la calificación </t>
  </si>
  <si>
    <t xml:space="preserve">Plazo de la clasificación o reserva </t>
  </si>
  <si>
    <t xml:space="preserve">Elaborado Por: </t>
  </si>
  <si>
    <t>Firma:</t>
  </si>
  <si>
    <t>Cargo :</t>
  </si>
  <si>
    <t>Lugar y Fecha:</t>
  </si>
  <si>
    <t xml:space="preserve"> </t>
  </si>
  <si>
    <t>Propietario de la información</t>
  </si>
  <si>
    <t>CLASIFICACIÓN DOCUMENTAL (categoría de la información)</t>
  </si>
  <si>
    <t>Dependencia</t>
  </si>
  <si>
    <t>TIPO DE ACTIVO</t>
  </si>
  <si>
    <t>PROPIEDAD</t>
  </si>
  <si>
    <t>IDENTIFICACIÓN GENERAL DEL ACTIVO</t>
  </si>
  <si>
    <t>MEDIO DE CONSERVACIÓN Y UBICACIÓN</t>
  </si>
  <si>
    <t>NIVEL DE CLASIFICACIÓN</t>
  </si>
  <si>
    <t xml:space="preserve">Frecuencia de generación </t>
  </si>
  <si>
    <t>Formato(s) usado(s) para almacenar la información</t>
  </si>
  <si>
    <t>Nivel de Criticidad</t>
  </si>
  <si>
    <t>Etiquetado</t>
  </si>
  <si>
    <t>CLASIFICACIÓN DE DATOS PERSONALES</t>
  </si>
  <si>
    <t>Objetivo Legítimo de la Excepción</t>
  </si>
  <si>
    <t xml:space="preserve">CLASIFICACIÓN DE LOS ACTIVOS DE INFORMACIÓN (Conforme a la Ley 1712 de 2014) </t>
  </si>
  <si>
    <t>SECRETARÍA DE CULTURA, RECREACIÓN Y DEPORTE</t>
  </si>
  <si>
    <t>Información Publicada /  Disponible</t>
  </si>
  <si>
    <t xml:space="preserve">Código: </t>
  </si>
  <si>
    <t>Versión:</t>
  </si>
  <si>
    <t xml:space="preserve">Fecha de Emisión: </t>
  </si>
  <si>
    <t>HISTORIA LABORAL</t>
  </si>
  <si>
    <t>Información Disponible</t>
  </si>
  <si>
    <t>Tipo de Proceso</t>
  </si>
  <si>
    <t>Clasificación de la información</t>
  </si>
  <si>
    <t>Nombre del responsable de la identificación de activos del proceso o dependencia</t>
  </si>
  <si>
    <t>Digital</t>
  </si>
  <si>
    <t>Español</t>
  </si>
  <si>
    <t>Nombre del responsable del proceso que aprueba los activos</t>
  </si>
  <si>
    <t>Proceso</t>
  </si>
  <si>
    <t>DEPENDENCIAS</t>
  </si>
  <si>
    <t>Tipo Proceso</t>
  </si>
  <si>
    <t>Procesos</t>
  </si>
  <si>
    <t>GERENCIA</t>
  </si>
  <si>
    <t>UNIDAD ADMINISTRATIVA</t>
  </si>
  <si>
    <t>ESTRATEGICOS</t>
  </si>
  <si>
    <t>DIRECCIONAMIENTO ESTRATÉGICO</t>
  </si>
  <si>
    <t>DESPACHO_SECRETARIA</t>
  </si>
  <si>
    <t>DESPACHO SECRETARIA</t>
  </si>
  <si>
    <t>MISIONALES</t>
  </si>
  <si>
    <t>SUBSECRETARÍA_DE_GOBERNANZA</t>
  </si>
  <si>
    <t>OFICINA DE CONTROL INTERNO</t>
  </si>
  <si>
    <t>APOYO</t>
  </si>
  <si>
    <t>SUBSECRETARÍA DISTRITAL DE CULTURA CIUDADANA Y  GESTION DEL CONOCIMIENTO</t>
  </si>
  <si>
    <t>OFICINA DE CONTROL INTERNO DISCIPLINARIO</t>
  </si>
  <si>
    <t>EVALUACION</t>
  </si>
  <si>
    <t>DIRECCION DE ARTE CULTURA Y PATRIMONIO</t>
  </si>
  <si>
    <t>OFICINA ASESORA JURÍDICA</t>
  </si>
  <si>
    <t>OFICINA ASESORA DE COMUNICACIONES</t>
  </si>
  <si>
    <t>DIRECCION DE GESTIÓN CORPORATIVA</t>
  </si>
  <si>
    <t>OFICINA ASESORA DE PLANEACIÓN</t>
  </si>
  <si>
    <t>OFICINA DE TECNOLOGIAS DE LA INFORMACIÓN</t>
  </si>
  <si>
    <t>DIRECCION DE FOMENTO</t>
  </si>
  <si>
    <t>DIRECCION DE ASUNTOS LOCALES Y PARTICIPACIÓN</t>
  </si>
  <si>
    <t>GESTIÓN JURÍDICA</t>
  </si>
  <si>
    <t>DIRECCIÓN DE ECONOMIA ESTUDIOS Y POLITICA</t>
  </si>
  <si>
    <t>DIRECCIÓN DE PERSONAS JURIDICAS</t>
  </si>
  <si>
    <t>SDIRECCIÓN DE OBSERVATORIO Y GESTION DEL CONOCIMIENTO CULTURAL</t>
  </si>
  <si>
    <t>SUBDIRECCIÓN DE GESTIÓN CULTURAL Y ARTISTICA</t>
  </si>
  <si>
    <t>SUBDIRECCIÓN DE INFRAESTRUCTURA  Y PATRIMONIO CULTURAL</t>
  </si>
  <si>
    <t>GRUPO INTERNO DE TRABAJO DE GESTIÓN DEL TALENTO HUMANOS</t>
  </si>
  <si>
    <t>GRUPO INTERNO DE TRABAJO DE GESTIÓN DE FINANCIERA</t>
  </si>
  <si>
    <t>GRUPO INTERNO DE TRABAJO DE GESTIÓN SERVICIOS ADMINISTRATIVOS</t>
  </si>
  <si>
    <t>CONFIDENCIALIDAD DOCUMENTAL</t>
  </si>
  <si>
    <t>¿ EL ACTIVO ALMACENA O PROCESA INFORMACIÓN…</t>
  </si>
  <si>
    <t>PUNTAJE</t>
  </si>
  <si>
    <t>OBJETIVO LEGÍTIMO DE LA EXCEPCIÓN</t>
  </si>
  <si>
    <t>CLASIFICACIÓN DE LA INFORMACIÓN</t>
  </si>
  <si>
    <t>FUNDAMENTO CONSTITUCIONAL O LEGAL</t>
  </si>
  <si>
    <t>1) INFORMACIÓN PÚBLICA</t>
  </si>
  <si>
    <t>BAJO</t>
  </si>
  <si>
    <t>INFORMACIÓN PÚBLICA</t>
  </si>
  <si>
    <t>ALTO</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</si>
  <si>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</si>
  <si>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</si>
  <si>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</si>
  <si>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</si>
  <si>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</si>
  <si>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LEY 1712, ARTÍCULO 18 LITERAL B "EL DERECHO DE TODA PERSONA A LA VIDA, LA SALUD O LA SEGURIDAD."</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</si>
  <si>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</si>
  <si>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</si>
  <si>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LEY 1712 ARTÍCULO 19 LITERAL A "LA DEFENSA Y SEGURIDAD NACIONAL."</t>
  </si>
  <si>
    <t>INFORMACIÓN PÚBLICA 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</si>
  <si>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</si>
  <si>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LEY 1712 ARTÍCULO 19 LITERAL B "LA SEGURIDAD PÚBLICA."</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</si>
  <si>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</si>
  <si>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</si>
  <si>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</si>
  <si>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</si>
  <si>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</si>
  <si>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</si>
  <si>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</si>
  <si>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</si>
  <si>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</si>
  <si>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</si>
  <si>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</si>
  <si>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</si>
  <si>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1712 ARTÍCULO 19 LITERAL I "LA SALUD PÚBLICA."</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</si>
  <si>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</si>
  <si>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</si>
  <si>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OTRA NORMA LEGAL O CONSTITUCIONAL</t>
  </si>
  <si>
    <t>REVISAR CON JURÍDICA</t>
  </si>
  <si>
    <t>INTEGRIDAD</t>
  </si>
  <si>
    <t>PREGUNTA</t>
  </si>
  <si>
    <t>Valoración</t>
  </si>
  <si>
    <t>Se produce impacto por el compromiso de la integridad del activo de información a nivel:</t>
  </si>
  <si>
    <t>1) INSIGNIFICANTE</t>
  </si>
  <si>
    <t>2) MENOR</t>
  </si>
  <si>
    <t>3) MODERADO</t>
  </si>
  <si>
    <t>MEDIO</t>
  </si>
  <si>
    <t>4) MAYOR</t>
  </si>
  <si>
    <t>5) CATASTRÓFICO</t>
  </si>
  <si>
    <t>DISPONIBILIDAD</t>
  </si>
  <si>
    <t>La pérdida de disponibilidad:</t>
  </si>
  <si>
    <t>Menor que 2</t>
  </si>
  <si>
    <t>1) NO APLICA / NO ES RELEVANTE</t>
  </si>
  <si>
    <t>Mayor a 2 y menor que 3,0</t>
  </si>
  <si>
    <t>2) ES CRÍTICO PARA LAS OPERACIONES INTERNAS</t>
  </si>
  <si>
    <t>Mayor a 3,0</t>
  </si>
  <si>
    <t>3) PODRÍA AFECTAR LA TOMA DE DECISIONES</t>
  </si>
  <si>
    <t>4) ES CRÍTICO PARA EL SERVICIO HACIA TERCEROS</t>
  </si>
  <si>
    <t>5) PUEDE GENERAR INCUMPLIMIENTOS LEGALES Y REGLAMENTARIOS</t>
  </si>
  <si>
    <t>El tiempo máximo de recuperación aceptable es:</t>
  </si>
  <si>
    <t>1) 4 HORAS</t>
  </si>
  <si>
    <t>2) 8 HORAS</t>
  </si>
  <si>
    <t>3) 24 HORAS</t>
  </si>
  <si>
    <t>4) 48 HORAS</t>
  </si>
  <si>
    <t>5) 7 DÍAS</t>
  </si>
  <si>
    <t>6) 14 DÍAS</t>
  </si>
  <si>
    <t>7) 30 DÍAS</t>
  </si>
  <si>
    <t>8) &gt;30 DÍAS</t>
  </si>
  <si>
    <t xml:space="preserve">¿Que impacto se produce por la pérdida de la integridad de este activo de información? </t>
  </si>
  <si>
    <t>¿El activo almacena información relacionada con?</t>
  </si>
  <si>
    <t>¿La pérdida de disponibilidad cómo afecta el activo de información?</t>
  </si>
  <si>
    <t>¿El tiempo máximo de indisponibilidad del activo de información es?</t>
  </si>
  <si>
    <t>CONFIDENCIALIDAD</t>
  </si>
  <si>
    <t>1) PÚBLICO EN GENERAL</t>
  </si>
  <si>
    <t>PÚBLICA</t>
  </si>
  <si>
    <t>2) INTERNO DE LA ENTIDAD</t>
  </si>
  <si>
    <t>GENERAL (uso interno)</t>
  </si>
  <si>
    <t>3) PROCESOS</t>
  </si>
  <si>
    <t>CLASIFICADA</t>
  </si>
  <si>
    <t>4) ALTA DIRECCIÓN</t>
  </si>
  <si>
    <t>RESERVADA</t>
  </si>
  <si>
    <t>DESCRIPCIÓN</t>
  </si>
  <si>
    <t>HARDWARE</t>
  </si>
  <si>
    <t>SOFTWARE</t>
  </si>
  <si>
    <t>SERVICIOS</t>
  </si>
  <si>
    <t>FRECUENCIA DE ACTUALIZACIÓN</t>
  </si>
  <si>
    <t>EN LINEA</t>
  </si>
  <si>
    <t>DIARIO</t>
  </si>
  <si>
    <t>QUINCENAL</t>
  </si>
  <si>
    <t>MENSUAL</t>
  </si>
  <si>
    <t>BIMENSUAL</t>
  </si>
  <si>
    <t>TRIMESTRAL</t>
  </si>
  <si>
    <t>SEMESTRAL</t>
  </si>
  <si>
    <t>ANUAL</t>
  </si>
  <si>
    <t>POR DEMANDA</t>
  </si>
  <si>
    <t>DIRECCION_DE_ARTE_CULTURA_Y_PATRIMONIO</t>
  </si>
  <si>
    <t>DIRECCION_DE_LECTURAS_Y_BIBLIOTECAS</t>
  </si>
  <si>
    <t>DIRECCION_DE_GESTION_CORPORATIVA</t>
  </si>
  <si>
    <t>DIRECCION DE LECTURAS Y BIBLIOTECAS</t>
  </si>
  <si>
    <t>SEGUIMIENTO Y EVALUACION DE LA GESTION</t>
  </si>
  <si>
    <t>GESTIÓN OPERATIVA DE TI</t>
  </si>
  <si>
    <t>GESTIÓN FINANCIERA</t>
  </si>
  <si>
    <t>GESTIÓN DE TALENTO HUMANO</t>
  </si>
  <si>
    <t>RELACIÓN CON LA CIUDADANÍA</t>
  </si>
  <si>
    <t>GESTIÓN ADMINISTRATIVA</t>
  </si>
  <si>
    <t>GESTIÓN DOCUMENTAL</t>
  </si>
  <si>
    <t>FORMULACIÓN Y SEGUIMIENTO DE POLÍTICAS PÚBLICAS</t>
  </si>
  <si>
    <t>PROMOCIÓN DE AGENTES Y PRÁCTICAS CULTURALES Y RECREODEPORTIVAS</t>
  </si>
  <si>
    <t>GESTIÓN DEL CONOCIMIENTO</t>
  </si>
  <si>
    <t>PARTICIPACIÓN CIUDADANA</t>
  </si>
  <si>
    <t>APROPIACIÓN DE LA INFRAESTUCTURA Y PATRIMONIO CULTURAL</t>
  </si>
  <si>
    <t>COMUNICACIÓN ESTRATÉGICA</t>
  </si>
  <si>
    <t>GESTIÓN ESTRATÉGICA DE TI</t>
  </si>
  <si>
    <t>GRUPO INTERNO DE INFRAESTRUCTURA Y SISTEMAS DE INFORMACIÓN</t>
  </si>
  <si>
    <t>SUBSECRETARÍA_DISTRITAL_DE_CULTURA_CIUDADANA_Y_GESTION_DEL_CONOCIMIENTO</t>
  </si>
  <si>
    <t>OFICINA_DE_TECNOLOGIAS_DE_LA_INFORMACIÓN</t>
  </si>
  <si>
    <t>RECURSO HUMANO</t>
  </si>
  <si>
    <t>BASES DE DATOS PERSONALES</t>
  </si>
  <si>
    <t>Son DATOS o INFORMACIÓN identificados en los documentos de archivo, que se encuentran identificados y clasificados en la tabla de retención documental y sus actualizaciones o que se encuentran en diferentes tipos de documentos.</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</si>
  <si>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</si>
  <si>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</si>
  <si>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</si>
  <si>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</si>
  <si>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</si>
  <si>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¿Cómo determina el nivel de acceso en cuanto a la información que maneja el activo?</t>
  </si>
  <si>
    <t>Valoración Confidencialidad</t>
  </si>
  <si>
    <t>Valoración Integridad</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</si>
  <si>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</si>
  <si>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</si>
  <si>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</si>
  <si>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</si>
  <si>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</si>
  <si>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</si>
  <si>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</si>
  <si>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</si>
  <si>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</si>
  <si>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VALORACION DE DISPONIBILIDAD</t>
  </si>
  <si>
    <t>FUNDAMENTO JURÍDICO DE LA EXCEPCIÓN</t>
  </si>
  <si>
    <t>LEY 1712 DE 2014</t>
  </si>
  <si>
    <t>N/A</t>
  </si>
  <si>
    <t>RESERVA TOTAL</t>
  </si>
  <si>
    <t>RESERVA PARCIAL</t>
  </si>
  <si>
    <t>SIN RESERVA</t>
  </si>
  <si>
    <t xml:space="preserve">INFRAESTRUCTURA CRÍTICA </t>
  </si>
  <si>
    <t>Plazo de la Calificación</t>
  </si>
  <si>
    <t>PERMANENTE</t>
  </si>
  <si>
    <t>GRUPO INTERNO DE TRABAJO DE GESTIÓN CONTRATACIÓN</t>
  </si>
  <si>
    <t>DEPENDENCIA</t>
  </si>
  <si>
    <t>CUATRIMESTRAL</t>
  </si>
  <si>
    <t>INFORMACIÓN</t>
  </si>
  <si>
    <t>DESPACHO - SECRETARÍA DISTRITAL DE CULTURA, RECREACIÓN Y DEPORTE</t>
  </si>
  <si>
    <t>OFICINA ASESORA DE JURÍDICA</t>
  </si>
  <si>
    <t>OFICINA DE TECNOLOGÍAS DE LA INFORMACIÓN</t>
  </si>
  <si>
    <t>DIRECCIÓN DE FOMENTO</t>
  </si>
  <si>
    <t>DIRECCIÓN DE ASUNTOS LOCALES Y PARTICIPACIÓN</t>
  </si>
  <si>
    <t>DIRECCIÓN DE ECONOMÍA, ESTUDIOS Y POLÍTICA</t>
  </si>
  <si>
    <t>DIRECCIÓN DE PERSONAS JURÍDICAS</t>
  </si>
  <si>
    <t>SUBSECRETARÍA DISTRITAL DE CULTURA CIUDADANA Y GESTIÓN DEL CONOCIMIENTO</t>
  </si>
  <si>
    <t>DIRECCIÓN DEL OBSERVATORIO Y GESTIÓN DEL CONOCIMIENTO CULTURAL</t>
  </si>
  <si>
    <t>DIRECCIÓN DE ARTE CULTURA Y PATRIMONIO</t>
  </si>
  <si>
    <t>SUBDIRECCIÓN DE GESTIÓN CULTURAL Y ARTÍSTICA</t>
  </si>
  <si>
    <t>SUBDIRECCIÓN DE INFRAESTRUCTURA CULTURAL Y PATRIMONIO CULTURAL</t>
  </si>
  <si>
    <t>DIRECCIÓN DE LECTURA Y BIBLIOTECAS</t>
  </si>
  <si>
    <t>DIRECCIÓN DE GESTIÓN CORPORATIVA</t>
  </si>
  <si>
    <t>GRUPO INTERNO DE TRABAJO DE TALENTO HUMANO</t>
  </si>
  <si>
    <t>GRUPO INTERNO DE TRABAJO DE GESTIÓN FINANCIERA</t>
  </si>
  <si>
    <t>GRUPO INTERNO DE TRABAJO DE CONTRATACIÓN</t>
  </si>
  <si>
    <t>GRUPO INTERNO DE TRABAJO DE GESTIÓN DE SERVICIOS ADMINISTRATIVOS</t>
  </si>
  <si>
    <t>GESTIÓN DOCUMENTAL, ARCHIVO Y CORRESPONDENCIA</t>
  </si>
  <si>
    <t>2) DATOS PERSONALES</t>
  </si>
  <si>
    <t>3) AFECTACIÓN A LA VIDA, LA SALUD O LA SEGURIDAD DE UNA PERSONA</t>
  </si>
  <si>
    <t>4) SECRETOS COMERCIALES, INDUSTRIALES Y PROFESIONALES</t>
  </si>
  <si>
    <t>5) LA DEFENSA Y SEGURIDAD NACIONAL</t>
  </si>
  <si>
    <t>6) LA SEGURIDAD PÚBLICA</t>
  </si>
  <si>
    <t>7) LAS RELACIONES INTERNACIONALES</t>
  </si>
  <si>
    <t>8) LA PREVENCIÓN, INVESTIGACIÓN Y PERSECUCIÓN DE LOS DELITOS Y LAS FALTAS DISCIPLINARIAS</t>
  </si>
  <si>
    <t>9) EL DEBIDO PROCESO Y LA IGUALDAD DE LAS PARTES EN LOS PROCESOS JUDICIALES</t>
  </si>
  <si>
    <t>10) LA ADMINISTRACIÓN EFECTIVA DE LA JUSTICIA</t>
  </si>
  <si>
    <t>11) LOS DERECHOS DE LA INFANCIA Y LA ADOLESCENCIA</t>
  </si>
  <si>
    <t>12) LA ESTABILIDAD MACROECONÓMICA Y FINANCIERA DEL PAÍS</t>
  </si>
  <si>
    <t>13) LA SALUD PÚBLICA</t>
  </si>
  <si>
    <t>14) OPINIONES O PUNTOS DE VISTA QUE FORMAN PARTE DEL PROCESO DELIBERATIVO DE LOS SERVIDORES PÚBLICOS</t>
  </si>
  <si>
    <t>15) PROTECCIÓN POR UNA NORMA LEGAL O CONSTITUCIONAL DE UN TEMA DIFERENTE A LOS ENUNCIADOS ANTERIORMENTE</t>
  </si>
  <si>
    <t>1 AÑO</t>
  </si>
  <si>
    <t>2 AÑOS</t>
  </si>
  <si>
    <t>3 AÑOS</t>
  </si>
  <si>
    <t>4 AÑOS</t>
  </si>
  <si>
    <t>5 AÑOS</t>
  </si>
  <si>
    <t>6 AÑOS</t>
  </si>
  <si>
    <t>7 AÑOS</t>
  </si>
  <si>
    <t>8 AÑOS</t>
  </si>
  <si>
    <t>9 AÑOS</t>
  </si>
  <si>
    <t>10 AÑOS</t>
  </si>
  <si>
    <t>11 AÑOS</t>
  </si>
  <si>
    <t>12 AÑOS</t>
  </si>
  <si>
    <t>13 AÑOS</t>
  </si>
  <si>
    <t>14 AÑOS</t>
  </si>
  <si>
    <t>15 AÑOS</t>
  </si>
  <si>
    <t>80 AÑOS</t>
  </si>
  <si>
    <t xml:space="preserve">FECHA RETIRO DE ACTIVOS </t>
  </si>
  <si>
    <t>Despacho - Secretaría Distrital de Cultura, Recreación y Deporte</t>
  </si>
  <si>
    <t>MATRIZ DE SEGUIMIENTO A LA COOPERACIÓN Y PROYECCIÓN INTERNACIONAL DEL SECTOR DE CULTURA, RECREACIÓN Y DEPORTE</t>
  </si>
  <si>
    <t>CONTIENE INFORMACIÓN DE CONCEPTOS BÁSICOS DE COOPERACIÓN INTERNACIONAL, BUENAS PRÁCTICAS Y EXPERIENCIAS SIGNIFICATIVAS, RECONOCIMIENTOS O PREMIOS INTERNACIONALES, ESPACIOS DE MOVILIZACIÓN DEL CONOCIMIENTO Y PROYECCIÓN INTERNACIONAL, CONVOCATORIAS, PROYECTOS DE COOPERACIÓN, AGENDAS CONSOLIDADAS DE COOPERACIÓN, INSTRUMENTOS DE COOPERACIÓN FORMALIZADOS O EN PROCESO Y REDES DE CIUDADES.</t>
  </si>
  <si>
    <t>DESPACHO - EQUIPO DE INTERNACIONALIZACIÓN</t>
  </si>
  <si>
    <t>DESPACHO - EQUIPO DE INTERNACIONALIZACIÓN
SISTEMA DE GESTIÓN DOCUMENTAL</t>
  </si>
  <si>
    <t>DRIVE - CONTRATISTA ROL MATRIZ COOPERACIÓN INTERNACIONAL
SISTEMA DE GESTIÓN DOCUMENTAL</t>
  </si>
  <si>
    <t>XLSX</t>
  </si>
  <si>
    <t>X</t>
  </si>
  <si>
    <t>RELACIONES</t>
  </si>
  <si>
    <t>RELACIONES INTERNACIONALES. PROYECTO 7656 INTERNACIONALIZACIÓN</t>
  </si>
  <si>
    <t>SI</t>
  </si>
  <si>
    <t>NO</t>
  </si>
  <si>
    <t xml:space="preserve">BASE DE DATOS COOPERANTES INTERNACIONALES </t>
  </si>
  <si>
    <t>CONTIENE NOMBRE DEL COOPERANTE, TIPO (PÚBLICO, PRIVADO, ONG, ACADÉMIA, MIXTO, FUNDACIÓN, ORGANISMO INTERNACIONAL, MULTILATERAL, AGENCIA DE COOPERACIÓN INTERNACIONAL), PAÍS, CIUDAD, DEPARTAMENTO,	NOMBRES,	CARGO, CORREO ELECTRÓNICO,	TÉLEFONO, DIRECCIÓN Y PÁGINA WEB</t>
  </si>
  <si>
    <t>MAYRA ALEJANDRA NUÑEZ MURCIA</t>
  </si>
  <si>
    <t>NICOLAS MONTERO</t>
  </si>
  <si>
    <t>Oficina de Control Interno Disciplinario</t>
  </si>
  <si>
    <t>INFORMES A CIUDADANOS Y OTRAS ENTIDADES</t>
  </si>
  <si>
    <t xml:space="preserve">INFORMES, OFICIOS, RESPUESTAS A SOLICITUDES DE DE ENTIDADES  Y CIUDADANOS. </t>
  </si>
  <si>
    <t>JEFE DE OFICINA DE CONTROL INTERNO DISCIPLINARIO Y SISTEMA DE GESTION DOCUMENTAL</t>
  </si>
  <si>
    <t>Ambos</t>
  </si>
  <si>
    <t>ARCHIVO DE GESTION DE LA OFICINA DE CONTROL INTERNO DISCIPLINARIO</t>
  </si>
  <si>
    <t xml:space="preserve">SISTEMA DE GESTIÓN DOCUMENTAL </t>
  </si>
  <si>
    <t>.DOCX</t>
  </si>
  <si>
    <t xml:space="preserve">INFORMES </t>
  </si>
  <si>
    <t>INFORMES A OTROS ORGANISMOS, INFORMES A ENTES DE CONTROL E INFORMES DE EVALUACIÓN Y SEGUIMIENTO</t>
  </si>
  <si>
    <t xml:space="preserve">ACTAS DE COMITÉ PRIMARIO </t>
  </si>
  <si>
    <t>OFICIOS, ACTAS, LISTADOS DE ASISTENCIA</t>
  </si>
  <si>
    <t>ACTAS</t>
  </si>
  <si>
    <t>ACTAS DE COMITÉ PRIMARIO</t>
  </si>
  <si>
    <t>BASE DE DATOS DE OCID</t>
  </si>
  <si>
    <t>NOMBRES, CEDULA, CARGO, MOTIVO, HECHOS</t>
  </si>
  <si>
    <t>TRASLADOS</t>
  </si>
  <si>
    <t>OFICIOS, MEMORANDOS, INFORMES, DANDO TRASLADO A LAS DEPENDENCIAS Y ENTIDADES CORRESPONDIENTES.</t>
  </si>
  <si>
    <t>.DOCX, PDF, CD, JPG</t>
  </si>
  <si>
    <t>TRASLADO POR COMPETENCIA</t>
  </si>
  <si>
    <t>PROCESOS DISCIPLINARIOS ORDINARIOS Y VERBALES</t>
  </si>
  <si>
    <t xml:space="preserve"> AUTOS, OFICIOS, MEMORANDOS.</t>
  </si>
  <si>
    <t>PROCESOS</t>
  </si>
  <si>
    <t>5 años</t>
  </si>
  <si>
    <t>ZULY VIVIANA MOLANO MIRANDA</t>
  </si>
  <si>
    <t>RAY GARFUNKELL VANEGAS HERRERA</t>
  </si>
  <si>
    <t>2 años</t>
  </si>
  <si>
    <t>7 años</t>
  </si>
  <si>
    <t>ACTAS DE COMITE DE FOMENTO</t>
  </si>
  <si>
    <t>CONTIENE LA INFORMACION DEL REGISTRO DE ASISTENCIA Y ACTAS DE LOS COMPROMISOS Y CONCETACIONES LLEVADAS A CABO EN LAS SIGUIENTES INSTANCIAS:
-COMITE DE FOMENTO DE LA CULTURA, LA RECREACION Y EL DEPORTE
-COMITE PRIMARIO DE LA DIRECCIÓN DE FOMENTO
-MESA SECTORIAL DE FOMENTO</t>
  </si>
  <si>
    <t xml:space="preserve"> DIRECCION DE FOMENTO - SISTEMA DE GESTION DOCUMENTAL</t>
  </si>
  <si>
    <t xml:space="preserve"> EXPEDIENTES SISTEMA DE GESTION DOCUMENTAL</t>
  </si>
  <si>
    <t>PDF</t>
  </si>
  <si>
    <t>ACTAS DE COMITE PRIMARIO
ACTAS DE COMITE DE FOMENTO</t>
  </si>
  <si>
    <t>PARTICIPANTES PROGRAMAS FOMENTO 2022</t>
  </si>
  <si>
    <t>INFORMACION DE LOS PARTICIPANTES EN LAS CONVOCATORIAS DE LOS PROGRAMAS DE FOMENTO SECTORIAL POR MEDIO DE LA PLATAFORMA SICON, DONDE AGREGAN SUS DATOS PERSONALES, ECONOMICOS, SEXO Y GENERO, GRUPO ETNICO Y CONTACTO</t>
  </si>
  <si>
    <t xml:space="preserve"> DIRECCION DE FOMENTO
OFICINA DE TECNOLOGIAS DE LA INFORMACION - SISTEMA DE INFORMACION CONVOCATORIAS</t>
  </si>
  <si>
    <t>Información Publicada</t>
  </si>
  <si>
    <t xml:space="preserve"> SISTEMA DE INFORMACION CONVOCATORIAS</t>
  </si>
  <si>
    <t>.CSV</t>
  </si>
  <si>
    <t xml:space="preserve">CONVOCATORIAS DE FOMENTO DEL PROGRAMA DISTRITAL DE ESTIMULOS </t>
  </si>
  <si>
    <t xml:space="preserve">DOCUMENTOS RELACIONADOS CON EL PROCESO EFECTUADO DURANTE EL INICIO, EJECUCION Y CIERRE DE LAS CONVOCATORIAS PUBLICAS OFERTADAS EN EL MARCO DEL PROGRAMA DISTRITAL DE ESTIMULOS: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t>
  </si>
  <si>
    <t>CONVOCATORIAS DE FOMENTO AL SECTOR</t>
  </si>
  <si>
    <t>CONVOCATORIAS DE FOMENTO AL SECTOR DEL PROGRAMA DISTRITAL DE ESTIMULOS</t>
  </si>
  <si>
    <t>CONVOCATORIAS DEL PROGRAMA DISTRITAL DE APOYOS CONCERTADOS</t>
  </si>
  <si>
    <t xml:space="preserve">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t>
  </si>
  <si>
    <t xml:space="preserve"> DIRECCION DE FOMENTO - OFICINA  DE TECNOLOGIAS DE LA INFORMACION</t>
  </si>
  <si>
    <t>CONVOCATORIAS DE FOMENTO AL SECTOR DEL PROGRAMA DISTRITAL DE APOYOS CONCERTADOS</t>
  </si>
  <si>
    <t>APLICATIVO SISTEMA DE INFORMACION CONVOVOCATORIAS PROGRAMAS DE FOMENTO SECTORIAL</t>
  </si>
  <si>
    <t>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t>
  </si>
  <si>
    <t>DATACENTER SCRD - SISTEMA DE INFORMACION CONVOCATORIAS</t>
  </si>
  <si>
    <t xml:space="preserve"> DIRECCION DE FOMENTO OFICINA DE TECNOLOGIAS DE LA INFORMACION
</t>
  </si>
  <si>
    <t xml:space="preserve"> DIRECCION DE FOMENTO
OFICINA DE TECNOLOGIAS DE LA INFORMACIO CONVOCATORIAS</t>
  </si>
  <si>
    <t>INGENIERO DESARROLLADOR Y ADMINISTRADOR SISTEMA DE CONVOCATORIAS</t>
  </si>
  <si>
    <t>PERSONA QUE DESARROLLA Y ADMINISTRA EL APLICATIVO DEL SISTEMA DE CONVOCATORIAS DE LOS PROGRAMAS DE FOMENTO</t>
  </si>
  <si>
    <t xml:space="preserve"> DIRECCION DE FOMENTO
OFICINA DE TECNOLOGIAS DE LA INFORMACION CONVOCATORIAS</t>
  </si>
  <si>
    <t>LORENA CRUZ</t>
  </si>
  <si>
    <t>VANESSA BARRENECHE</t>
  </si>
  <si>
    <t>GERMAN MENDOZA</t>
  </si>
  <si>
    <t>DIRECCION DE ECONOMIA, ESTUDIOS Y POLITICA</t>
  </si>
  <si>
    <t>BASE DE DATOS ALDEA BOGOTA EMPRENDIMIENTOS</t>
  </si>
  <si>
    <t>DIGITAL</t>
  </si>
  <si>
    <t>ESPAÑOL</t>
  </si>
  <si>
    <t>DRIVE DE CONTRATISTA ENCARGADO DE EL DESARROLLO DE LA META 2 DEL PROYECTO DE INVERSION</t>
  </si>
  <si>
    <t>.XLSX</t>
  </si>
  <si>
    <t>BASE DE DATOS ALDEA BOGOTA MENTORES</t>
  </si>
  <si>
    <t>BASE DE DATOS ES CULTURA LOCAL COMPONENTE A (PRESUPUESTOS PARTICIPATIVOS)</t>
  </si>
  <si>
    <t>AMBOS</t>
  </si>
  <si>
    <t>DRIVE DE CONTRATISTA ENCARGADO DE EL SEGUIMIENTO AL PROGRAMA ES CULTURA LOCAL</t>
  </si>
  <si>
    <t>INFORME CONCEPTO DE GASTO "APOYO Y FORTALECIMIENTO A LAS INDUSTRIAS CULTURALES Y CREATIVAS DE LAS LOCALIDADES"</t>
  </si>
  <si>
    <t>CONTIENE INFORMACION SOBRE EL BALANCE DE LAS INICIATIVAS CIUDADANAS PRESENTADAS CADA AÑO CON RELACIÓN AL CONCEPTO DE GASTO, EN CUALQUIERA DE SUS TRES OPCIONES ELEGIBLES.
EL INFORME PRESENTA EL RESULTADO DEL PROCESO DE LA EMISIÓN DE CONCEPTOS PREVIOS, DESDE UNA PERSPECTIVA TÉCNICA, EN EL MARCO DE FASE II DE PRESUPUESTOS PARTICIPATIVOS.</t>
  </si>
  <si>
    <t>.PDF</t>
  </si>
  <si>
    <t>RESULTADOS DE LA CUENTA SATELITE DE CULTURA Y ECONOMIA CREATIVA DE BOGOTA</t>
  </si>
  <si>
    <t>CONTIENE LOS RESULTADOS DE LA INVESTIGACION MACROECONOMICA DE LA CUENTA SATELITE DE CULTURA Y ECONOMIA CREATIVA DE BOGOTA: PRODUCCION, GENERACION DEL INGRESO Y EMPLEO.</t>
  </si>
  <si>
    <t>PAGINA WEB DE LA SCRD Y DEL DANE</t>
  </si>
  <si>
    <t>GUIA PRACTICA PARA LA CREACION DE AREAS DE DESARROLLO NARANJA</t>
  </si>
  <si>
    <t>DOCUMENTO DIGITAL EN EL QUE SE DESCRIBE EL PASO A PASO PARA LA CREACION DE AREAS DE DESARROLLO NARANJA O DISTRITOS CREATIVOS, SE EXPLICA EL CASO DE BOGOTA Y SE DAN RECOMENDACIONES PARA SU CONSOLIDACION.</t>
  </si>
  <si>
    <t>PAGINA WEB DE LA SCRD</t>
  </si>
  <si>
    <t>DIAGNOSTICO ECONOMICO DEL SECTOR CULTURAL Y CREATIVO</t>
  </si>
  <si>
    <t>DOCUMENTO DE ANALISIS DEL MERCADO LABORAL DE BOGOTA, EN RELACION AL SECTOR CULTURA: SE PRESENTAN LOS DATOS DE OCUPADOS, DESOCUPADOS, EMPLEO, DESEMPLEO Y TASA GLOBAL DE PARTICIPACION, SE HACEN ANALISIS COMPARATIVOS CON OTROS SECTORES, CIUDADES Y DEPARTAMENTOS.</t>
  </si>
  <si>
    <t>BASE DE DATOS DE NECESIDADES DE FINANCIAMIENTO</t>
  </si>
  <si>
    <t>BASE DE DATOS SOBRE LA PERCEPCION Y DESCRIPCION DE LAS EMPRESAS Y ORGANIZACIONES DEL SECTOR CULTURAL Y CREATIVO, SOBRE SU PRESENCIA, PARTICIPACION Y ACCESO AL SECTOR FINANCIERO.</t>
  </si>
  <si>
    <t>DRIVE DEL DIRECTOR- DEEP</t>
  </si>
  <si>
    <t>CARACTERIZACION DE INDUSTRIAS CULTURALES Y CREATIVAS (CICC)</t>
  </si>
  <si>
    <t>DOCUMENTO QUE PRESENTA INFORMACION SOBRE LAS EMPRESAS Y ORGANIZACIONES DEL SECTOR CULTURAL Y CREATIVO, EN LO RELACIONADO CON SU COMPOSICION EMPRESARIAL, PUBLICO OBJETIVO, BIENES Y SERVICIOS QUE PRODUCEN, ANALISIS DOFA, CARACTERISTICAS DE SUS DIRECTIVOS Y MANEJO DE LA PROPIEDAD INTELECTUAL.</t>
  </si>
  <si>
    <t>NATHALIA GRAFFE</t>
  </si>
  <si>
    <t>MAURICIO AGUDELO</t>
  </si>
  <si>
    <t>IVAN FRANCO</t>
  </si>
  <si>
    <t>INFORMACIÓN DISPONIBLE</t>
  </si>
  <si>
    <t>INFORMACIÓN PUBLICADA</t>
  </si>
  <si>
    <t>2 DE MAYO 2022</t>
  </si>
  <si>
    <t xml:space="preserve">MATRIZ DE REGISTRO Y CONTROL DE ACTOS ADMINISTRATIVOS (RESOLUCIONES - CIRCULARES) </t>
  </si>
  <si>
    <t>INSTRUMENTO POR MEDIO DEL CUAL SE REGISTRA EL CONSECUTIVO DE LAS RESOLUCIONES Y CIRCULARES EXPEDIDAS POR LA ENTIDAD, ADEMAS DEL CONTROL Y SEGUIMIENTO DE LAS  PUBLICACIONES,COMUNICACIONES Y NOTIFICACIONES REALIZADAS Y PENDIENTES SEGÚN LO ORDENADO POR CADA ACTO ADMINSITRATIVO. CONTIENE INFORMACION DESDE EL AÑO 2017 EN ADELANTE</t>
  </si>
  <si>
    <t>DRIVE DE LA PROFESIONAL UNIVERSITARIA</t>
  </si>
  <si>
    <t>XLS</t>
  </si>
  <si>
    <t>TOKEN DIRECTORA DE GESTION CORPORATIVA</t>
  </si>
  <si>
    <t>ES UN DISPOSITIVO DE SEGURIDAD POR MEDIO DEL CUAL SE GENERA UN SERVICIO DE AUTENTICACION</t>
  </si>
  <si>
    <t>FÍSICO</t>
  </si>
  <si>
    <t xml:space="preserve">EXPEDIENTE RESOLUCIONES </t>
  </si>
  <si>
    <t>EXPEDIENTE  EN EL CUAL TODAS LAS DEPENDENCIAS DE LA ENTIDAD RADICAN LAS RESOLUCIONES. ADICIONAL CONTIENE TODOS LOS SOPORTES DE NOTIFICACIONES Y COMUNICACIONES ELECTRONICAS , ASI COMO LAS CITACIONES, PUBLICACION DE CITACIONES, AVISOS Y PUBLICACION DE AVISOS DE CONFORMIDAD CON EL PROCESO DE NOTIFICACION DE CADA RESOLUCION. LOS DOCUMENTOS QUE LO COMPONEN TIENEN DATOS COMO NOMBRES, CEDULAS, DIRECCION FISICA Y ELECTRONICA DE NOTIFICACION</t>
  </si>
  <si>
    <t>GRUPO INTERNO DE TRABAJO DE GESTIÓN DE SERVICIOS ADMINISTRATIVOS- GESTION DOCUMENTAL</t>
  </si>
  <si>
    <t>SISTEMA DE GESTION DOCUMENTAL</t>
  </si>
  <si>
    <t>PDF , DOC</t>
  </si>
  <si>
    <t>EXPEDIENTE RESOLUCIONES EXPEDIDAS 2022</t>
  </si>
  <si>
    <t>RESOLUCION</t>
  </si>
  <si>
    <t>EXPEDIENTE CIRCULARES</t>
  </si>
  <si>
    <t>EXPEDIENTE  EN EL CUAL TODAS LAS DEPENDENCIAS DE LA ENTIDAD RADICAN  LAS CIRCULARES</t>
  </si>
  <si>
    <t>EXPEDIENTE CIRCULARES EXPEDIDAS 2022</t>
  </si>
  <si>
    <t>CIRCULAR</t>
  </si>
  <si>
    <t xml:space="preserve">MATRIZ REGISTRO Y CONTROL PQRS </t>
  </si>
  <si>
    <t>LA MATRIZ DE REGISTRO Y CONTROL DE PQRS SE CREA CON EL FIN DE OPTIMIZAR LOS TIEMPOS DE REGISTRO (NOMBRE, TELEFONO, DIRECCIÓN Y CORREO ELECTRONICO) PARA REALIZAR EL SEGUIMIENTO A LAS PQRSD DESDE SU RECEPCIÓN HASTA EL CIERRE DE LA PETICIÓN CON RESPUESTA POR PARTE DE LA DEPENDENCIA, GENERANDO ALERTAS PARA EVITAR EL INCUMPLIMIENTO A LOS TÉRMINOS ESTABLECIDOS EN LA LEY.</t>
  </si>
  <si>
    <t>DIRECCIÓN DE GESTIÓN CORPORATIVA - RELACIÓN CON LA CIUDADANIA</t>
  </si>
  <si>
    <t>DRIVE 
AUXILIAR DE SERVICIOS 
CONTRATISTA</t>
  </si>
  <si>
    <t>INFORMES</t>
  </si>
  <si>
    <t xml:space="preserve">- LINK DE TRANSPARENCIA:
- VEEDURIAS
LOS ANTERIORES CONTIENEN EL ANALISIS DE LA INFORMACIÓN, TRAMITE, GESTIÓN Y OBSERVACIONES ACERCA DE LAS PETICIONES Y REQUERIMIENTOS RECEPCIONADOS Y ATENDIDOS POR LA SCRD, CON EL FIN DE EVALUAR LA CALIDAD, OPORTUNIDAD, AVANCE Y CONHERENCIA DE LA SCRD EN EL CUMPLIMIENTO DE LAS NORMAS LEGALES PARA DAR RESPUESTA A LAS PETICIONES CIUDADADAS.
</t>
  </si>
  <si>
    <t>GRUPO INTERNO DE TRABAJO DE GESTIÓN DE SERVICIOS ADMINISTRATIVOS
DIRECCIÓN DE GESTIÓN CORPORATIVA - RELACIÓN CON LA CIUDADANIA</t>
  </si>
  <si>
    <t xml:space="preserve">SISTEMA DE GESTIÓN DOCUMENTAL
PAGINA WEB
</t>
  </si>
  <si>
    <t xml:space="preserve">LA MATRIZ DE REGISTRO Y CONTROL DE PQRS SE PUBLICA CON EL FIN DE DAR A CONOCER EL DETALLE DE CADA PQRS GESTIONADA EN LA ENTIDAD DURANTE EL MES OBJETO DE ANALISIS, INCLUYENDO FECHA DE RECEPCIÓN, FECHA DE RESPUESTA, TRAMITE ADELANTADO, DEPENDENCIA RESPONSABLE DEL TRAMITE Y OPORTUNIDAD EN RESPUESTA.
</t>
  </si>
  <si>
    <t xml:space="preserve">
PAGINA WEB</t>
  </si>
  <si>
    <t xml:space="preserve">REGISTRO DE ATENCIONES TELEFONICAS Y PRESENCIALES </t>
  </si>
  <si>
    <t xml:space="preserve">DOCUMENTO EN EXCEL QUE REGISTRA LAS ATENCIONES EN EL PUNTO DE ATENCIÓN PRESENCIAL Y A TRAVÉS DE LA LÍNEA TELEFÓNICA 3274850 EXT. 565 - 714, CONTIENE DATOS COMO: NOMBRE, CEDULA, CORREO ELECTRONICO, TELEFONO Y TEMA DE CONSULTA. </t>
  </si>
  <si>
    <t>ENCUESTAS DE SATISFACCIÓN</t>
  </si>
  <si>
    <t>REPORTE DE GOOGLE FORMS DONDE SE EVIDENCIAN LOS RESULTADOS DE LA CALIFICACIÓN DE SATISFACCIÓN DE LOS CIUDADANOS SOBRE LA PRESTACIÓN DEL SERVICIO POR LOS CANALES DISPUESTOS PARA LA ATENCIÓN, VIRTUAL, PRESENCIAL,  TELEFONICO Y CORRESPONDENCIA,  LA MISMA SOLICITA DATOS PERSONALES COMO: NOMBRE, CEDULA, EDAD, GENERO, LOCALIDAD  Y LIMITACIÓN SI APLICA.</t>
  </si>
  <si>
    <t>OFICINA ASESORA DE COMUNICACIONES
DIRECCIÓN DE GESTIÓN CORPORATIVA - RELACIÓN CON LA CIUDADANIA</t>
  </si>
  <si>
    <t>DRIVE  
PROFESIONAL PROCESO RELACIÓN CON LA CIUDADANIA</t>
  </si>
  <si>
    <t>ATENCIONES Y ORIENTACIONES AL CIUDADANO DE 2022</t>
  </si>
  <si>
    <t xml:space="preserve">RESPUESTAS A DERECHOS DE PETICIÓN RECEPCIONADOS EN LA SECRETARIA DE CULTURA, RECREACIÓN Y DEPORTE (SOLICITUDES DE INFORMACIÓN, DERECHOS DE PETICIÓN DE INTERES GENERAL Y PARTICULAR, QUEJA, RECLAMO, SUGERENCIA Y FELICITACIÓN) CONTIENE DATOS COMO: NOMBRE, DIRECCIÓN DE NOTIFICACIÓN Y CORREO ELECTRONICO DE NOTIFICACIÓN </t>
  </si>
  <si>
    <t xml:space="preserve">GRUPO INTERNO DE TRABAJO DE GESTIÓN DE SERVICIOS ADMINISTRATIVOS
</t>
  </si>
  <si>
    <t xml:space="preserve">SISTEMA DE GESTIÓN DOCUMENTAL
DATACENTER SECRETARIA DE CULTURA, RECREACIÓN Y DEPORTE </t>
  </si>
  <si>
    <t xml:space="preserve">PDF
</t>
  </si>
  <si>
    <t>ATENCIONES Y ORIENTACIONES AL CIUDADANO</t>
  </si>
  <si>
    <t>CHARON MARTINEZ</t>
  </si>
  <si>
    <t>YAMILE BORJA</t>
  </si>
  <si>
    <t>CHARON MARTINEZ - DEIRA GALINDO</t>
  </si>
  <si>
    <t>SHARON NICOLE RODRIGUEZ PERDOMO</t>
  </si>
  <si>
    <t>YAMILE BORJA MARTINEZ</t>
  </si>
  <si>
    <t>GERMAN GONZALO GIL</t>
  </si>
  <si>
    <t>ADMINISTRADOR DEL SISTEMA DE INFORMACIÓN DE NOMINA</t>
  </si>
  <si>
    <t>PERSONA QUE ADMINISTRA EL SISTEMA DE INFORMACIÓN DE NOMINA</t>
  </si>
  <si>
    <t xml:space="preserve">CERTIFICACIÓN BONO PENSIONAL </t>
  </si>
  <si>
    <t>DOCUMENTOS QUE PERMITEN GENERAR EL REPORTE SALARIAL DE UNA CERTIFICACIÓN LABORAL PARA EL TRAMITE DE BONO PENSIONAL.
PLATAFORMA A NIVEL NACIONAL DE EMISIÓN DE CERTIFICADOS DE BONO PENSIONAL PARA TRABAJADORES. SE USA PARA LABORES HECHAS DE 1995 HACIA ATRÁS</t>
  </si>
  <si>
    <t>GRUPO INTERNO DE TRABAJO DE TALENTO HUMANO - GESTIÓN DOCUMENTAL - OFICINA DE TECNOLOGÍAS DE LA INFORMACIÓN</t>
  </si>
  <si>
    <t>ARCHIVO CENTRALIZADO DE LA SCRD</t>
  </si>
  <si>
    <t>SISTEMA DE GESTIÓN DOCUMENTAL- APLICATIVO PC AUXILIAR ADMINISTRATIVO</t>
  </si>
  <si>
    <t>PDF, XLSX, TIF, DOCX, JPG</t>
  </si>
  <si>
    <t>CERTIFICACIONES</t>
  </si>
  <si>
    <t>CERTIFICACIÓN DE BONO PERSONAL</t>
  </si>
  <si>
    <t>ACUERDO DE GESTIÓN, SEGUIMIENTO Y EVALUACIÓN; CERTIFICADO DE ANTECEDENTES FISCALES DE LA CONTRALORÍA GENERAL DE LA NACIÓN; COMUNICACIÓN INTERNA RECIBIDA PRESENTANDO RENUNCIA AL CARGO O ENCARGO; REGISTRO CIVIL DE NACIMIENTO Y/O ADOPCIÓN DEL(OS) HIJO(S) DEL FUNCIONARIO; COMUNICACIÓN INTERNA RECIBIDA DE RESPUESTA A LA SOLICITUD DE LICENCIA POR PATERNIDAD; CERTIFICADOS DE FORMACIÓN ACADÉMICA; ACTO ADMINISTRATIVO (RESOLUCIÓN ) DE COMISIÓN DE ESTUDIOS Y/O SERVICIOS; ACTO ADMINISTRATIVO (RESOLUCIÓN Y/O DECRETO) DE AUTORIZACIÓN DE COMISIÓN DE SERVICIOS; ACTO ADMINISTRATIVO (RESOLUCION) DE RECONOCIMIENTO DE INCAPACIDAD; ACTO ADMINISTRATIVO (RESOLUCION) CONCEDIENDO VACACIONES INTERRUMPIDAS; ACTO ADMINISTRATIVO (RESOLUCION) DE AMONESTACIÓN; ACTO ADMINISTRATIVO (RESOLUCION) DE INSCRIPCIÓN EN EL REGISTRO PUBLICO Y/O ACTUALIZACIÓN EN CARRERA ADMINISTRATIVA; ACTO ADMINISTRATIVO (RESOLUCION) DE LIQUIDACIÓN DE PRESTACIONES SOCIALES; ACTO ADMINISTRATIVO (RESOLUCION) DE NOMBRAMIENTO PROVISIONAL, PERIODO DE PRUEBA, LIBRE NOMBRAMIENTO Y REMOCIÓN Y/O ASCENSO; ACTO ADMINISTRATIVO (RESOLUCION) DE NOTIFICACIÓN DE LA SUPRESIÓN DEL CARGO; ACTO ADMINISTRATIVO (RESOLUCION) DE RECONOCIMIENTO DE LA PENSIÓN; ACTO ADMINISTRATIVO (RESOLUCION) DE RECONOCIMIENTO O AJUSTE DE PRIMA TÉCNICA; ACTO ADMINISTRATIVO (RESOLUCION) DE SUSPENSIÓN DEL CARGO POR RESERVISTA; ACTO ADMINISTRATIVO (RESOLUCION) DE VACACIONES; ACTO ADMINISTRATIVO (RESOLUCION) DEL RETIRO DEL FUNCIONARIO; ACTO ADMINISTRATIVO (RESOLUCION) INTERRUPCIÓN DE VACACIONES; ACTO ADMINISTRATIVO (RESOLUCION) PARA EFECTOS DE PAGO DE SANCIÓN; ACTO ADMINISTRATIVO (RESOLUCION) POR LA CUAL SE HACE UN NOMBRAMIENTO DE EMPLEO DE CARRERA ADMINISTRATIVA EN UN CARGO DE LIBRE NOMBRAMIENTO Y REMOCIÓN; ACTO ADMINISTRATIVO (RESOLUCION) PRORROGANDO EL PLAZO DE LA COMISIÓN; ACTO ADMINISTRATIVO (RESOLUCION) QUE RESUELVE EL RECURSO DE APELACIÓN; ACTO ADMINISTRATIVO (RESOLUCION) QUE RESUELVE EL RECURSO DE REPOSICIÓN; ACTO ADMINISTRATIVO (RESOLUCION) SOBRE ENCARGOS O TRASLADOS; ACTO ADMINISTRATIVO (RESOLUCION) SOBRE LICENCIA O NEGACIÓN DE LICENCIA; ACTO ADMINISTRATIVO (RESOLUCION) SOBRE LICENCIAS NO REMUNERADAS; ACUERDOS DE VOLUNTAD; AFILIACIONES A RÉGIMEN DE SALUD (EPS), PENSIÓN, CESANTÍAS, CAJA DE COMPENSACIÓN FAMILIAR, ADMINISTRADORA DE RIESGOS PROFESIONALES, ETC.; ANÁLISIS DE REQUISITOS; AUTORIZACIÓN DE PAGO DE CESANTÍAS; CEDULA DE CIUDADANÍA Y/O EXTRANJERÍA; CERTIFICACIONES MEDICAS; CERTIFICADO DE ANTECEDENTES DISCIPLINARIOS DE LA PERSONERÍA DE BOGOTÁ; CERTIFICADO DE ANTECEDENTES DISCIPLINARIOS DE LA PROCURADURÍA GENERAL DE LA NACIÓN; CERTIFICADO DE DEFUNCIÓN; CERTIFICADO DE INCAPACIDAD POR ENFERMEDAD; CERTIFICADO DE INCAPACIDAD POR MATERNIDAD; CERTIFICADO DE INGRESOS Y RETENCIONES; CERTIFICADO DE TRADICIÓN Y LIBERTAD (CESANTÍAS PARA COMPRA DE VIVIENDA Y LIBERACIÓN DE HIPOTECA); CERTIFICADOS DE EXPERIENCIA LABORAL; CITACIÓN A JURADO DE VOTACIÓN; COMPROBANTE DE PAGO; COMPROBANTE DE PAGO RELACIONADO CON LA MULTA; COMUNICACIÓN INTERNA AUTORIZANDO EL PERMISO O CALAMIDAD DOMESTICA; COMUNICACIÓN INTERNA DE ACEPTACIÓN DE RENUNCIA; COMUNICACIÓN INTERNA DE NOTIFICACIÓN DE LA RESOLUCION DE SUPRESIÓN DEL CARGO; COMUNICACIÓN INTERNA DE NOTIFICACIÓN DE LA RESOLUCION DE SUSPENSIÓN DEL CARGO DE RESERVISTA; COMUNICACIÓN INTERNA DE NOTIFICACIÓN DE LA RESOLUCION RESOLVIENDO EL RECURSO DE REPOSICIÓN; COMUNICACIÓN INTERNA DE SOLICITUD DE INTERRUPCIÓN DE VACACIONES; COMUNICACIÓN INTERNA ENVIADA DE NOTIFICACIÓN DE LA RESOLUCION O DECRETO PARA LA COMISIÓN DE ESTUDIOS Y/O SERVICIOS; COMUNICACIÓN INTERNA ENVIADA DE NOTIFICACIÓN DE LA RESOLUCION RESOLVIENDO EL RECURSO DE APELACIÓN; COMUNICACIÓN INTERNA ENVIADA DE RESPUESTA DE APROBACIÓN O NEGACIÓN A LA SOLICITUD DE COMISIÓN DE ESTUDIOS Y/O SERVICIOS; COMUNICACIÓN INTERNA ENVIADA DE SOLICITUD DE LICENCIA POR PATERNIDAD; COMUNICACIÓN INTERNA ENVIADA DEL FUNCIONARIO SOBRE PROPUESTAS DE ACUERDO DE PAGO; COMUNICACIÓN INTERNA ENVIADA INFORMANDO SOBRE EL ACTO ADMINISTRATIVO (RESOLUCION) DEL RETIRO DEL FUNCIONARIO; COMUNICACIÓN INTERNA ENVIADA SOBRE ENCARGO O TRASLADO; COMUNICACIÓN INTERNA ENVIADA SOBRE NOTIFICACIÓN DE LA RESOLUCION DE AMONESTACIÓN; COMUNICACIÓN INTERNA ENVIADA SOBRE SOLICITUD DE JUSTIFICACIÓN DE AUSENCIA LABORAL; COMUNICACIÓN INTERNA ENVIADA SOBRE TERMINACIÓN NOMBRAMIENTO PROVISIONAL; COMUNICACIÓN INTERNA RECIBIDA DE RESPUESTA A LA SOLICITUD DE JUSTIFICACIÓN DE AUSENCIA LABORAL; COMUNICACIÓN INTERNA RECIBIDA DE RESPUESTA AL FUNCIONARIO SOBRE PROPUESTAS DE ACUERDO DE PAGO; COMUNICACIÓN INTERNA RECIBIDA DE SOLICITUD DE LIQUIDACIÓN DE CESANTÍAS PARCIALES; COMUNICACIÓN INTERNA RECIBIDA DE SOLICITUD PERMISO POR HABER SIDO JURADO DE VOTACIÓN O HABER VOTADO; COMUNICACIÓN INTERNA RECIBIDA INFORMANDO LA AUSENCIA DEL FUNCIONARIO; COMUNICACIÓN INTERNA RECIBIDA INFORMANDO LA DECISIÓN DE LA LIQUIDACIÓN O REUBICACIÓN; COMUNICACIÓN INTERNA RECIBIDA INFORMANDO SOBRE AFILIACIONES AL RÉGIMEN DE SEGURIDAD SOCIAL; COMUNICACIÓN INTERNA RECIBIDA SOLICITANDO COMISIÓN DE ESTUDIOS Y/O SERVICIOS; COMUNICACIÓN INTERNA RECIBIDA SOLICITANDO EL RECONOCIMIENTO Y/O AJUSTE DE LA PRIMA TÉCNICA; COMUNICACIÓN OFICIAL EXTERNA ENVIADA A LA COMISIÓN NACIONAL DEL SERVICIO CIVIL SOLICITANDO AUTORIZACIÓN PARA ASIGNAR EMPLEOS PROVISIONALES Y/O ENCARGOS; COMUNICACIÓN OFICIAL EXTERNA ENVIADA AL FONDO DE CESANTÍAS SOBRE SOLICITUD DE VISITA PARA VERIFICAR LAS MEJORAS LOCATIVAS; COMUNICACIÓN OFICIAL EXTERNA ENVIADA DE INSCRIPCIÓN Y/O ACTUALIZACIÓN EN EL REGISTRO PUBLICO DE CARRERA ADMINISTRATIVA; COMUNICACIÓN OFICIAL EXTERNA ENVIADA DE NOTIFICACIÓN DE NOMBRAMIENTO; COMUNICACIÓN OFICIAL EXTERNA ENVIADA INFORMANDO A LOS ENTES DE CONTROL QUE YA SE HIZO EFECTIVA LA MULTA Y/O SANCIÓN; COMUNICACIÓN OFICIAL EXTERNA ENVIADA SOBRE APERTURA DE CUENTA BANCARIA; COMUNICACIÓN OFICIAL EXTERNA ENVIADA SOLICITANDO PRORROGA DEL TERMINO DE DURACIÓN DEL NOMBRAMIENTO PROVISIONAL Y/O ENCARGOS; COMUNICACIÓN OFICIAL EXTERNA RECIBIDA DE ACEPTACIÓN DE NOMBRAMIENTO; COMUNICACIÓN OFICIAL EXTERNA RECIBIDA DE INSCRIPCIÓN Y/O ACTUALIZACIÓN EN EL REGISTRO PUBLICO DE CARRERA ADMINISTRATIVA; COMUNICACIÓN OFICIAL EXTERNA RECIBIDA DE LA COMISIÓN NACIONAL DEL SERVICIO CIVIL AUTORIZANDO LA ASIGNACIÓN DE EMPLEOS PROVISIONALES Y/O ENCARGOS; COMUNICACIÓN OFICIAL EXTERNA RECIBIDA DEL (FONCEP) Y FONDOS PRIVADOS SOBRE CESANTÍAS PAGADAS; COMUNICACIÓN OFICIAL EXTERNA RECIBIDA DEL FONDO DE CESANTÍAS DE RESPUESTA A LA SOLICITUD DE VISITA PARA VERIFICAR LAS MEJORAS LOCATIVAS; COMUNICACIÓN OFICIAL EXTERNA RECIBIDA DEL FONDO DE CESANTÍAS SOBRE CONCEPTO DE VIABILIDAD DEL PAGO DE MEJORAS LOCATIVAS; COMUNICACIÓN OFICIAL EXTERNA RECIBIDA INFORMANDO A LA COMISIÓN NACIONAL DEL SERVICIO CIVIL LA PRORROGA DEL ENCARGO; COMUNICACIÓN OFICIAL EXTERNA RECIBIDA SOBRE SOLICITUD DE PERMISO DE UN FUNCIONARIO; COMUNICACIÓN OFICIAL EXTERNA Y/O INTERNA ENVIADA DE RESPUESTA A LA SOLICITUD DE CERTIFICACIÓN DE INFORMACIÓN LABORAL PARA BONO PENSIONAL; COMUNICACIÓN OFICIAL EXTERNA Y/O INTERNA ENVIADA DE RESPUESTA A LA SOLICITUD PARA LA COMISIÓN DE SERVICIOS; COMUNICACIÓN OFICIAL EXTERNA Y/O INTERNA RECIBIDA DE INVITACIÓN A SEMINARIOS, CAPACITACIONES, ETC.; COMUNICACIÓN OFICIAL EXTERNA Y/O INTERNA RECIBIDA SOBRE SOLICITUD DE CERTIFICACIÓN DE INFORMACIÓN LABORAL PARA BONO PENSIONAL; COMUNICACIONES OFICIALES EXTERNAS Y/O INTERNAS ENVIADAS Y/O RECIBIDAS RELACIONADAS CON LA HISTORIA LABORAL; CONCEPTO DE SEGUIMIENTO DE CESANTÍAS; CONCEPTO JURÍDICO; CONCEPTO JURÍDICO SOBRE LA INVERSIÓN DE LAS CESANTÍAS; CONTRATO DE OBRA CIVIL AUTENTICADA EN NOTARIA (CESANTÍAS PARA MEJORAS LOCATIVAS); DECLARACIÓN EN EL CUAL CONSTE QUE NO TIENE CONOCIMIENTO DE OBLIGACIONES O PROCESOS POR ALIMENTOS; DECLARACIÓN EXTRA JUICIO DE CONVIVENCIA; DECLARACIÓN JURAMENTADA DE DEUDOR NO MOROSO CON EL ESTADO; EVALUACIÓN DEL DESEMPEÑO LABORAL (PERIODO DE PRUEBA); EVALUACIONES DE DESEMPEÑO LABORAL; FALLO EJECUTORIO DE SANCIÓN DISCIPLINARIA; FORMULARIO ÚNICO DE DECLARACIÓN JURAMENTADA DE BIENES Y RENTAS; FORMATO ÚNICO HOJA DE VIDA; HOJA DE VIDA; INFORMACIÓN BÁSICA DEL ASPIRANTE Y DEL EMPLEO (LISTA DE LEGIBLES); INFORME DE COMISIÓN; INFORME DE GESTIÓN; LIBRETA MILITAR; LIQUIDACIÓN PAGO DE VACACIONES; NOTIFICACIÓN DE PRIMA TÉCNICA; NOTIFICACIÓN DE RESOLUCION DE VACACIONES; ORDEN DE MATRICULA (CESANTÍAS PARA EDUCACIÓN); ORDEN JUDICIAL PARA DESVINCULACIÓN DEL FUNCIONARIO; PASADO JUDICIAL; PAZ Y SALVO DE ENTREGA DEL CARGO Y CARNET DE IDENTIFICACIÓN DE LA ENTIDAD; PAZ Y SALVO DE INVENTARIO DE BIENES MUEBLES A SU CARGO E INVENTARIOS DOCUMENTALES; PLAN DE ACCIÓN EMPLEADOS CON NOMBRAMIENTO PROVISIONAL; PROMESA DE COMPRAVENTA (CESANTÍAS PARA COMPRA DE VIVIENDA); RECURSO DE APELACIÓN; RECURSO DE REPOSICIÓN; REGISTRO DE PARTIDA DE MATRIMONIO; REPORTE DE ACCIDENTES DE TRABAJO; REPORTE DE INCIDENTE DE TRABAJO; SENTENCIA JUDICIAL DE EMBARGOS SALARIALES; SENTENCIA JUDICIAL DE REINTEGRO DE FUNCIONARIO; TARJETA DE MATRICULA PROFESIONAL (FOTOCOPIA)(SI APLICA); ACTA DE POSESIÓN; DEFINICIÓN Y SEGUIMIENTO METAS EMPLEO DE PLANTA TEMPORAL; CEDULA (FOTOCOPIA) ARQUITECTO O INGENIERO CIVIL, ARQUITECTO O INGENIERO CIVIL PARA TRAMITE DE CESANTÍAS, TARJETA PROFESIONAL (FOTOCOPIA) ARQUITECTO O INGENIERO CIVIL, ARQUITECTO O INGENIERO CIVIL PARA TRAMITE DE CESANTÍAS); ACTO ADMINISTRATIVO (RESOLUCION) DE APLAZAMIENTO DE DISFRUTE DE VACACIONES; COMUNICACIONES OFICIALES EXTERNAS Y/O INTERNAS ENVIADAS Y RECIBIDAS RELACIONADAS CON EL TRAMITE DE LA COMISIÓN; COMUNICACIONES EXTERNAS Y/O INTERNAS, ENVIADAS Y/O RECIBIDAS DE AUTORIZACIÓN DE PAGO DE CESANTÍAS; EVALUACIONES MEDICAS PREOCUPACIONES O DE PREINGRESO; EVALUACIONES MEDICAS PERIÓDICAS PROGRAMADAS; EVALUACIONES MEDICAS POR CAMBIO DE OCUPACIÓN; EVALUACIONES MEDICAS OCUPACIONALES DE EGRESO; EVALUACIONES MEDICAS OCUPACIONALES POSINCAPACIDAD O REINTEGRO</t>
  </si>
  <si>
    <t>GRUPO INTERNO DE TRABAJO DE TALENTO HUMANO - GESTIÓN DOCUMENTAL</t>
  </si>
  <si>
    <t>SISTEMA DE GESTIÓN DOCUMENTAL - APLICATIVO PC AUXILIAR ADMINISTRATIVO</t>
  </si>
  <si>
    <t xml:space="preserve">N/A </t>
  </si>
  <si>
    <t xml:space="preserve">PUBLICACIÓN DE INFORMACIÓN INSTITUCIONAL </t>
  </si>
  <si>
    <t>PUBLICACIÓN EN LA PAGINA WEB DE LA INSTITUCIÓN DE MANUALES DE FUNCIONES, RESOLUCIONES DE NOMBRAMIENTOS, RESOLUCIONES DE ENCARGO Y DECRETO DE ASIGNACIÓN SALARIAL.</t>
  </si>
  <si>
    <t>SISTEMA DE GESTIÓN DOCUMENTAL</t>
  </si>
  <si>
    <t>MANUALES- HISTORIAS LABORAL</t>
  </si>
  <si>
    <t>PLANES</t>
  </si>
  <si>
    <t xml:space="preserve">SISTEMA DE INFORMACIÓN DE HISTORIAS LABORALES DEL 2010 HACIA A TRAS </t>
  </si>
  <si>
    <t>ACUERDO DE GESTIÓN, SEGUIMIENTO Y EVALUACIÓN; CERTIFICADO DE ANTECEDENTES FISCALES DE LA CONTRALORÍA GENERAL DE LA NACIÓN; COMUNICACIÓN INTERNA RECIBIDA PRESENTANDO RENUNCIA AL CARGO O ENCARGO; REGISTRO CIVIL DE NACIMIENTO Y/O ADOPCIÓN DEL(OS) HIJO(S) DEL FUNCIONARIO; COMUNICACIÓN INTERNA RECIBIDA DE RESPUESTA A LA SOLICITUD DE LICENCIA POR PATERNIDAD; CERTIFICADOS DE FORMACIÓN ACADÉMICA; ACTO ADMINISTRATIVO (RESOLUCION ) DE COMISIÓN DE ESTUDIOS Y/O SERVICIOS; ACTO ADMINISTRATIVO (RESOLUCION Y/O DECRETO) DE AUTORIZACIÓN DE COMISIÓN DE SERVICIOS; ACTO ADMINISTRATIVO (RESOLUCION) DE RECONOCIMIENTO DE INCAPACIDAD; ACTO ADMINISTRATIVO (RESOLUCION) CONCEDIENDO VACACIONES INTERRUMPIDAS; ACTO ADMINISTRATIVO (RESOLUCION) DE AMONESTACIÓN; ACTO ADMINISTRATIVO (RESOLUCION) DE INSCRIPCIÓN EN EL REGISTRO PUBLICO Y/O ACTUALIZACIÓN EN CARRERA ADMINISTRATIVA; ACTO ADMINISTRATIVO (RESOLUCION) DE LIQUIDACIÓN DE PRESTACIONES SOCIALES; ACTO ADMINISTRATIVO (RESOLUCION) DE NOMBRAMIENTO PROVISIONAL, PERIODO DE PRUEBA, LIBRE NOMBRAMIENTO Y REMOCIÓN Y/O ASCENSO; ACTO ADMINISTRATIVO (RESOLUCION) DE NOTIFICACIÓN DE LA SUPRESIÓN DEL CARGO; ACTO ADMINISTRATIVO (RESOLUCION) DE RECONOCIMIENTO DE LA PENSIÓN; ACTO ADMINISTRATIVO (RESOLUCION) DE RECONOCIMIENTO O AJUSTE DE PRIMA TÉCNICA; ACTO ADMINISTRATIVO (RESOLUCION) DE SUSPENSIÓN DEL CARGO POR RESERVISTA; ACTO ADMINISTRATIVO (RESOLUCION) DE VACACIONES; ACTO ADMINISTRATIVO (RESOLUCION) DEL RETIRO DEL FUNCIONARIO; ACTO ADMINISTRATIVO (RESOLUCION) INTERRUPCIÓN DE VACACIONES; ACTO ADMINISTRATIVO (RESOLUCION) PARA EFECTOS DE PAGO DE SANCIÓN; ACTO ADMINISTRATIVO (RESOLUCION) POR LA CUAL SE HACE UN NOMBRAMIENTO DE EMPLEO DE CARRERA ADMINISTRATIVA EN UN CARGO DE LIBRE NOMBRAMIENTO Y REMOCIÓN; ACTO ADMINISTRATIVO (RESOLUCION) PRORROGANDO EL PLAZO DE LA COMISIÓN; ACTO ADMINISTRATIVO (RESOLUCION) QUE RESUELVE EL RECURSO DE APELACIÓN; ACTO ADMINISTRATIVO (RESOLUCION) QUE RESUELVE EL RECURSO DE REPOSICIÓN; ACTO ADMINISTRATIVO (RESOLUCION) SOBRE ENCARGOS O TRASLADOS; ACTO ADMINISTRATIVO (RESOLUCION) SOBRE LICENCIA O NEGACIÓN DE LICENCIA; ACTO ADMINISTRATIVO (RESOLUCION) SOBRE LICENCIAS NO REMUNERADAS; ACUERDOS DE VOLUNTAD; AFILIACIONES A RÉGIMEN DE SALUD (EPS), PENSIÓN, CESANTÍAS, CAJA DE COMPENSACIÓN FAMILIAR, ADMINISTRADORA DE RIESGOS PROFESIONALES, ETC.; ANÁLISIS DE REQUISITOS; AUTORIZACIÓN DE PAGO DE CESANTÍAS; CEDULA DE CIUDADANÍA Y/O EXTRANJERÍA; CERTIFICACIONES MEDICAS; CERTIFICADO DE ANTECEDENTES DISCIPLINARIOS DE LA PERSONERÍA DE BOGOTÁ; CERTIFICADO DE ANTECEDENTES DISCIPLINARIOS DE LA PROCURADURÍA GENERAL DE LA NACIÓN; CERTIFICADO DE DEFUNCIÓN; CERTIFICADO DE INCAPACIDAD POR ENFERMEDAD; CERTIFICADO DE INCAPACIDAD POR MATERNIDAD; CERTIFICADO DE INGRESOS Y RETENCIONES; CERTIFICADO DE TRADICIÓN Y LIBERTAD (CESANTÍAS PARA COMPRA DE VIVIENDA Y LIBERACIÓN DE HIPOTECA); CERTIFICADOS DE EXPERIENCIA LABORAL; CITACIÓN A JURADO DE VOTACIÓN; COMPROBANTE DE PAGO; COMPROBANTE DE PAGO RELACIONADO CON LA MULTA; COMUNICACIÓN INTERNA AUTORIZANDO EL PERMISO O CALAMIDAD DOMESTICA; COMUNICACIÓN INTERNA DE ACEPTACIÓN DE RENUNCIA; COMUNICACIÓN INTERNA DE NOTIFICACIÓN DE LA RESOLUCION DE SUPRESIÓN DEL CARGO; COMUNICACIÓN INTERNA DE NOTIFICACIÓN DE LA RESOLUCION DE SUSPENSIÓN DEL CARGO DE RESERVISTA; COMUNICACIÓN INTERNA DE NOTIFICACIÓN DE LA RESOLUCION RESOLVIENDO EL RECURSO DE REPOSICIÓN; COMUNICACIÓN INTERNA DE SOLICITUD DE INTERRUPCIÓN DE VACACIONES; COMUNICACIÓN INTERNA ENVIADA DE NOTIFICACIÓN DE LA RESOLUCION O DECRETO PARA LA COMISIÓN DE ESTUDIOS Y/O SERVICIOS; COMUNICACIÓN INTERNA ENVIADA DE NOTIFICACIÓN DE LA RESOLUCION RESOLVIENDO EL RECURSO DE APELACIÓN; COMUNICACIÓN INTERNA ENVIADA DE RESPUESTA DE APROBACIÓN O NEGACIÓN A LA SOLICITUD DE COMISIÓN DE ESTUDIOS Y/O SERVICIOS; COMUNICACIÓN INTERNA ENVIADA DE SOLICITUD DE LICENCIA POR PATERNIDAD; COMUNICACIÓN INTERNA ENVIADA DEL FUNCIONARIO SOBRE PROPUESTAS DE ACUERDO DE PAGO; COMUNICACIÓN INTERNA ENVIADA INFORMANDO SOBRE EL ACTO ADMINISTRATIVO (RESOLUCION) DEL RETIRO DEL FUNCIONARIO; COMUNICACIÓN INTERNA ENVIADA SOBRE ENCARGO O TRASLADO; COMUNICACIÓN INTERNA ENVIADA SOBRE NOTIFICACIÓN DE LA RESOLUCION DE AMONESTACIÓN; COMUNICACIÓN INTERNA ENVIADA SOBRE SOLICITUD DE JUSTIFICACIÓN DE AUSENCIA LABORAL; COMUNICACIÓN INTERNA ENVIADA SOBRE TERMINACIÓN NOMBRAMIENTO PROVISIONAL; COMUNICACIÓN INTERNA RECIBIDA DE RESPUESTA A LA SOLICITUD DE JUSTIFICACIÓN DE AUSENCIA LABORAL; COMUNICACIÓN INTERNA RECIBIDA DE RESPUESTA AL FUNCIONARIO SOBRE PROPUESTAS DE ACUERDO DE PAGO; COMUNICACIÓN INTERNA RECIBIDA DE SOLICITUD DE LIQUIDACIÓN DE CESANTÍAS PARCIALES; COMUNICACIÓN INTERNA RECIBIDA DE SOLICITUD PERMISO POR HABER SIDO JURADO DE VOTACIÓN O HABER VOTADO; COMUNICACIÓN INTERNA RECIBIDA INFORMANDO LA AUSENCIA DEL FUNCIONARIO; COMUNICACIÓN INTERNA RECIBIDA INFORMANDO LA DECISIÓN DE LA LIQUIDACIÓN O REUBICACIÓN; COMUNICACIÓN INTERNA RECIBIDA INFORMANDO SOBRE AFILIACIONES AL RÉGIMEN DE SEGURIDAD SOCIAL; COMUNICACIÓN INTERNA RECIBIDA SOLICITANDO COMISIÓN DE ESTUDIOS Y/O SERVICIOS; COMUNICACIÓN INTERNA RECIBIDA SOLICITANDO EL RECONOCIMIENTO Y/O AJUSTE DE LA PRIMA TÉCNICA; COMUNICACIÓN OFICIAL EXTERNA ENVIADA A LA COMISIÓN NACIONAL DEL SERVICIO CIVIL SOLICITANDO AUTORIZACIÓN PARA ASIGNAR EMPLEOS PROVISIONALES Y/O ENCARGOS; COMUNICACIÓN OFICIAL EXTERNA ENVIADA AL FONDO DE CESANTÍAS SOBRE SOLICITUD DE VISITA PARA VERIFICAR LAS MEJORAS LOCATIVAS; COMUNICACIÓN OFICIAL EXTERNA ENVIADA DE INSCRIPCIÓN Y/O ACTUALIZACIÓN EN EL REGISTRO PUBLICO DE CARRERA ADMINISTRATIVA; COMUNICACIÓN OFICIAL EXTERNA ENVIADA DE NOTIFICACIÓN DE NOMBRAMIENTO; COMUNICACIÓN OFICIAL EXTERNA ENVIADA INFORMANDO A LOS ENTES DE CONTROL QUE YA SE HIZO EFECTIVA LA MULTA Y/O SANCIÓN; COMUNICACIÓN OFICIAL EXTERNA ENVIADA SOBRE APERTURA DE CUENTA BANCARIA; COMUNICACIÓN OFICIAL EXTERNA ENVIADA SOLICITANDO PRORROGA DEL TERMINO DE DURACIÓN DEL NOMBRAMIENTO PROVISIONAL Y/O ENCARGOS; COMUNICACIÓN OFICIAL EXTERNA RECIBIDA DE ACEPTACIÓN DE NOMBRAMIENTO; COMUNICACIÓN OFICIAL EXTERNA RECIBIDA DE INSCRIPCIÓN Y/O ACTUALIZACIÓN EN EL REGISTRO PUBLICO DE CARRERA ADMINISTRATIVA; COMUNICACIÓN OFICIAL EXTERNA RECIBIDA DE LA COMISIÓN NACIONAL DEL SERVICIO CIVIL AUTORIZANDO LA ASIGNACIÓN DE EMPLEOS PROVISIONALES Y/O ENCARGOS; COMUNICACIÓN OFICIAL EXTERNA RECIBIDA DEL (FONCEP) Y FONDOS PRIVADOS SOBRE CESANTÍAS PAGADAS; COMUNICACIÓN OFICIAL EXTERNA RECIBIDA DEL FONDO DE CESANTÍAS DE RESPUESTA A LA SOLICITUD DE VISITA PARA VERIFICAR LAS MEJORAS LOCATIVAS; COMUNICACIÓN OFICIAL EXTERNA RECIBIDA DEL FONDO DE CESANTÍAS SOBRE CONCEPTO DE VIABILIDAD DEL PAGO DE MEJORAS LOCATIVAS; COMUNICACIÓN OFICIAL EXTERNA RECIBIDA INFORMANDO A LA COMISIÓN NACIONAL DEL SERVICIO CIVIL LA PRORROGA DEL ENCARGO; COMUNICACIÓN OFICIAL EXTERNA RECIBIDA SOBRE SOLICITUD DE PERMISO DE UN FUNCIONARIO; COMUNICACIÓN OFICIAL EXTERNA Y/O INTERNA ENVIADA DE RESPUESTA A LA SOLICITUD DE CERTIFICACIÓN DE INFORMACIÓN LABORAL PARA BONO PENSIONAL; COMUNICACIÓN OFICIAL EXTERNA Y/O INTERNA ENVIADA DE RESPUESTA A LA SOLICITUD PARA LA COMISIÓN DE SERVICIOS; COMUNICACIÓN OFICIAL EXTERNA Y/O INTERNA RECIBIDA DE INVITACIÓN A SEMINARIOS, CAPACITACIONES, ETC.; COMUNICACIÓN OFICIAL EXTERNA Y/O INTERNA RECIBIDA SOBRE SOLICITUD DE CERTIFICACIÓN DE INFORMACIÓN LABORAL PARA BONO PENSIONAL; COMUNICACIONES OFICIALES EXTERNAS Y/O INTERNAS ENVIADAS Y/O RECIBIDAS RELACIONADAS CON LA HISTORIA LABORAL; CONCEPTO DE SEGUIMIENTO DE CESANTÍAS; CONCEPTO JURÍDICO; CONCEPTO JURÍDICO SOBRE LA INVERSIÓN DE LAS CESANTÍAS; CONTRATO DE OBRA CIVIL AUTENTICADA EN NOTARIA (CESANTÍAS PARA MEJORAS LOCATIVAS); DECLARACIÓN EN EL CUAL CONSTE QUE NO TIENE CONOCIMIENTO DE OBLIGACIONES O PROCESOS POR ALIMENTOS; DECLARACIÓN EXTRA JUICIO DE CONVIVENCIA; DECLARACIÓN JURAMENTADA DE DEUDOR NO MOROSO CON EL ESTADO; EVALUACIÓN DEL DESEMPEÑO LABORAL (PERIODO DE PRUEBA); EVALUACIONES DE DESEMPEÑO LABORAL; FALLO EJECUTORIO DE SANCIÓN DISCIPLINARIA; FORMULARIO ÚNICO DE DECLARACIÓN JURAMENTADA DE BIENES Y RENTAS; FORMATO ÚNICO HOJA DE VIDA; HOJA DE VIDA; INFORMACIÓN BÁSICA DEL ASPIRANTE Y DEL EMPLEO (LISTA DE LEGIBLES); INFORME DE COMISIÓN; INFORME DE GESTIÓN; LIBRETA MILITAR; LIQUIDACIÓN PAGO DE VACACIONES; NOTIFICACIÓN DE PRIMA TÉCNICA; NOTIFICACIÓN DE RESOLUCION DE VACACIONES; ORDEN DE MATRICULA (CESANTÍAS PARA EDUCACIÓN); ORDEN JUDICIAL PARA DESVINCULACIÓN DEL FUNCIONARIO; PASADO JUDICIAL; PAZ Y SALVO DE ENTREGA DEL CARGO Y CARNET DE IDENTIFICACIÓN DE LA ENTIDAD; PAZ Y SALVO DE INVENTARIO DE BIENES MUEBLES A SU CARGO E INVENTARIOS DOCUMENTALES; PLAN DE ACCIÓN EMPLEADOS CON NOMBRAMIENTO PROVISIONAL; PROMESA DE COMPRAVENTA (CESANTÍAS PARA COMPRA DE VIVIENDA); RECURSO DE APELACIÓN; RECURSO DE REPOSICIÓN; REGISTRO DE PARTIDA DE MATRIMONIO; REPORTE DE ACCIDENTES DE TRABAJO; REPORTE DE INCIDENTE DE TRABAJO; SENTENCIA JUDICIAL DE EMBARGOS SALARIALES; SENTENCIA JUDICIAL DE REINTEGRO DE FUNCIONARIO; TARJETA DE MATRICULA PROFESIONAL (FOTOCOPIA)(SI APLICA); ACTA DE POSESIÓN; DEFINICIÓN Y SEGUIMIENTO METAS EMPLEO DE PLANTA TEMPORAL; CEDULA (FOTOCOPIA) ARQUITECTO O INGENIERO CIVIL, ARQUITECTO O INGENIERO CIVIL PARA TRAMITE DE CESANTÍAS, TARJETA PROFESIONAL (FOTOCOPIA) ARQUITECTO O INGENIERO CIVIL, ARQUITECTO O INGENIERO CIVIL PARA TRAMITE DE CESANTÍAS); ACTO ADMINISTRATIVO (RESOLUCION) DE APLAZAMIENTO DE DISFRUTE DE VACACIONES; COMUNICACIONES OFICIALES EXTERNAS Y/O INTERNAS ENVIADAS Y RECIBIDAS RELACIONADAS CON EL TRAMITE DE LA COMISIÓN; COMUNICACIONES EXTERNAS Y/O INTERNAS, ENVIADAS Y/O RECIBIDAS DE AUTORIZACIÓN DE PAGO DE CESANTÍAS; EVALUACIONES MEDICAS PREOCUPACIONES O DE PREINGRESO; EVALUACIONES MEDICAS PERIÓDICAS PROGRAMADAS; EVALUACIONES MEDICAS POR CAMBIO DE OCUPACIÓN; EVALUACIONES MEDICAS OCUPACIONALES DE EGRESO; EVALUACIONES MEDICAS OCUPACIONALES POSINCAPACIDAD O REINTEGRO</t>
  </si>
  <si>
    <t>SISTEMA DE INFORMACIÓN DE NOMINA</t>
  </si>
  <si>
    <t>ELABORACIÓN DE CERTIFICADOS LABORALES, LIQUIDACIÓN DE SEGURIDAD SOCIAL, INCLUSIÓN DE NOVEDADES DE TRABAJADORES (VACACIONES, ENCARGOS, RETIROS, LICENCIAS, INCAPACIDADES, AFILIACIONES, LIBRANZAS, PRIMA TÉCNICA, HORAS EXTRAS Y RECONOCIMIENTOS DE PERMANENCIA), ELABORACIÓN DE REPORTE DEL FONDO DE CESANTÍAS RETROACTIVAS, GENERACIÓN (O REGISTRO?) DE NOMINA</t>
  </si>
  <si>
    <t>PROGRAMA DE ESCRITORIO DE LOS COMPUTADORES DEL GRUPO INTERNO DE TRABAJO DE TALENTO HUMANO</t>
  </si>
  <si>
    <t>CSV</t>
  </si>
  <si>
    <t>PERMITE OPERAR Y GESTIONAR EL ENTORNO PARA GENERAR LA ELABORACIÓN DE CERTIFICADOS LABORALES, LIQUIDACIÓN DE SEGURIDAD SOCIAL, INCLUSIÓN DE NOVEDADES DE TRABAJADORES (VACACIONES, ENCARGOS, RETIROS, LICENCIAS, INCAPACIDADES, AFILIACIONES, LIBRANZAS, PRIMA TÉCNICA, HORAS EXTRAS Y RECONOCIMIENTOS DE PERMANENCIA), ELABORACIÓN DE REPORTE DEL FONDO DE CESANTÍAS RETROACTIVAS, GENERACIÓN (O REGISTRO?) DE NOMINA</t>
  </si>
  <si>
    <t>DATACENTER SCRD</t>
  </si>
  <si>
    <t>PROGRAMA QUE PERMITE  LA ELABORACIÓN DE CERTIFICADOS LABORALES, LIQUIDACIÓN DE SEGURIDAD SOCIAL, INCLUSIÓN DE NOVEDADES DE TRABAJADORES (VACACIONES, ENCARGOS, RETIROS, LICENCIAS, INCAPACIDADES, AFILIACIONES, LIBRANZAS, PRIMA TÉCNICA, HORAS EXTRAS Y RECONOCIMIENTOS DE PERMANENCIA), ELABORACIÓN DE REPORTE DEL FONDO DE CESANTÍAS RETROACTIVAS, GENERACIÓN (O REGISTRO?) DE NOMINA</t>
  </si>
  <si>
    <t xml:space="preserve">DANILO TAMAYO- MILENA GOMEZ </t>
  </si>
  <si>
    <t>ALBA NOHORA DIAZ GALÁN</t>
  </si>
  <si>
    <t>MILENA GÓMEZ</t>
  </si>
  <si>
    <t>TERCEROS</t>
  </si>
  <si>
    <t>PERSONAS NATURALES Y/O JURÍDICAS QUE TENGAN O HAYAN TENIDO RELACION CONTRACTUAL CON LA SCRD. LA INFORMACIÓN QUE CONTIENE: NOMBRE, TIPO DE IDENTIFICACIÓN Y  NÚMERO, TELEFONO DE CONTACTO, DIRECCIÓN, CORREO ELECTRÓNICO.</t>
  </si>
  <si>
    <t xml:space="preserve">GRUPO INTERNO DE TRABAJO DE INFRAESTRUCTURA Y SISTEMAS DE LA INFORMACIÓN </t>
  </si>
  <si>
    <t>SERVIDORES SCRD</t>
  </si>
  <si>
    <t>SISTEMA DE INFORMACIÓN
FINANCIERA DE LA SCRD.</t>
  </si>
  <si>
    <r>
      <t>N/A</t>
    </r>
    <r>
      <rPr>
        <sz val="12"/>
        <color rgb="FFFF0000"/>
        <rFont val="Times New Roman"/>
        <family val="1"/>
      </rPr>
      <t xml:space="preserve"> </t>
    </r>
  </si>
  <si>
    <t>LIBRO MAYOR (LIMAY)</t>
  </si>
  <si>
    <t>APLICATIVO QUE CONSOLIDA LA INFORMACIÓN CONTABLE DE LA SCRD Y CONTIENE INFORMACIÓN DE TIPO PERSONAL COMO DIRECCIÓN, TELÉFONO, CORREO ELECTRÓNICO.</t>
  </si>
  <si>
    <t>SERVIDOR ENTIDAD</t>
  </si>
  <si>
    <t>GUILLERMO ADOLFO ROSAS VALENCIANO</t>
  </si>
  <si>
    <t>COORDINADOR GIT DE GESTION FINANCIERA</t>
  </si>
  <si>
    <t>MARIA ANDREA GÓMEZ RESTREPO</t>
  </si>
  <si>
    <t>DIRECCIÓN DE GESTIÓN CORPORATIVA -GRUPO INTERNO DE TRABAJO DE CONTRATACIÓN-</t>
  </si>
  <si>
    <t>ARCHIVO EN EXCEL CON DATOS PERSONALES DE CONTRATISTAS DE LA VIGENCIA 2002-2022.</t>
  </si>
  <si>
    <t>ARCHIVO EXCEL QUE CONTIENE INFORMACIÓN SOBRE LOS CONTRATOS SUSCRITOS POR LA SECRETARÍA DE CULTURA, RECREACIÓN Y DEPORTE QUE CONTIENE : 
NOMBRE DEL CONTRATISTA,  TIPO Y NÚMERO IDENTIFICACIÓN CON DÍGITO DE VERIFICACIÓN, DOMICILIO, FECHA DE NACIMIENTO, EDAD, SEXO,  EXPERIENCIA LABORAL Y PROFESIONAL, REPRESENTANTE LEGAL (NOMBRE E IDENTIFICACIÓN, EN CASO QUE APLIQUE), SUPERVISOR (NOMBRE E IDENTIFICACIÓN)</t>
  </si>
  <si>
    <t>DRIVE-ADMINISTRADOR DE HERRAMIENTAS Y SISTEMAS DE INFOMACIÓN CONTRACTUAL</t>
  </si>
  <si>
    <t>ARCHIVO EN EXCEL CON DATOS  DE CONTRATOS DE LA VIGENCIA 2002-2022.</t>
  </si>
  <si>
    <t>ARCHIVO EXCEL QUE CONTIENE INFORMACIÓN SOBRE LOS CONTRATOS SUSCRITOS POR LA SECRETARÍA DE CULTURA, RECREACIÓN Y DEPORTE QUE CONTIENE : 
NÚMERO DE CONTRATO, TIPO DE CONTRATO,NÚMERO DE ESDOP, MODALIDAD DE SELECCIÓN, OBJETO DEL CONTRATO, NÚMERO DE PROCESO, ENLACE SECOP, FECHA DE SUSCRIPCIÓN, INICIO Y FINALIZACIÓN DEL CONTRATO, PLAZO, NÚMERO DE CDP Y CRP, VALOR DEL CONTRATO, ORDENADOR DEL GASTO, DEPENDENCIA DEL CONTRATISTA, TIPO DE GASTO (FUNCIONAMIENTO, INVERSIÓN), RUBRO, MODIFICACIONES (ADICIONES, PRÓRROGAS, OTRO SÍ, LIBERACIONES DE SALDO), FECHA DE LIQUIDACIÓN, PÓLIZAS, RUP (EN CASO QUE APLIQUE).</t>
  </si>
  <si>
    <t>CONTRATOS 
CONVENIOS</t>
  </si>
  <si>
    <t xml:space="preserve">ORFEO: CONTIENE LOS DOCUMENTOS PREVIOS PARA LA CELEBRACIÓN DE LOS CONTRATOS Y CONVENIOS TRAMITADOS EN DICHO SISTEMA Y LOS DOCUMENTOS SOPORTE DE LA EJECUCIÓN  EN CADA UNA DE LAS VIGENCIAS. </t>
  </si>
  <si>
    <t>DIRECCIÓN DE GESTIÓN CORPORATIVA -GRUPO INTERNO DE TRABAJO DE CONTRATACIÓN, ADICIONALMENTE LAS DEPENDENCIAS CREAN EL EXPEDIENTE Y SON RESPONSABLES DEL CARGUE DE DOCUMENTOS GENERADOS DENTRO DE SUS COMPETENCIAS.</t>
  </si>
  <si>
    <t>OFICINA DE TECNOLOGÍAS DE INFORMACIÓN - GRUPO INTERNO DE TRABAJO DE GESTIÓN DE SERVICIOS ADMINISTRATIVOS</t>
  </si>
  <si>
    <t>ARCHIVO CENTRALIZADO</t>
  </si>
  <si>
    <t>DATA CENTER SCRD</t>
  </si>
  <si>
    <t>PDF XLSX JPG TIF</t>
  </si>
  <si>
    <t>CONTRATO O CONVENIO</t>
  </si>
  <si>
    <t>CONVENIO DE ASOCIACIÓN, DE COOPERACIÓN E INTERADMINISTRATIVOS. CONTRATOS DE APOYO, COMPRAVENTA, SUMINISTRO, PRESTACIÓN DE SERVICIO, DE SEGUROS.</t>
  </si>
  <si>
    <t>SISTEMA DE INFORMACIÓN DE CONTRATACIÓN</t>
  </si>
  <si>
    <t>SISTEMA DE INFORMACIÓN QUE CONTIENE LOS MÓDULOS CORRESPONDIENTES A LAS ETAPAS PRECONTRACTUAL,CONTRACTUAL Y POSTCONTRACTUAL DE LOS CONTRATOS SUSCRITOS POR LA SECRETARÍA</t>
  </si>
  <si>
    <t xml:space="preserve">DIRECCIÓN DE GESTIÓN CORPORATIVA -GRUPO INTERNO DE TRABAJO DE CONTRATACIÓN
</t>
  </si>
  <si>
    <t>OFICINA DE TECNOLOGÍAS DE INFORMACIÓN - DIRECCIÓN DE GESTIÓN CORPORATIVA -GRUPO INTERNO DE TRABAJO DE CONTRATACIÓN</t>
  </si>
  <si>
    <t>SERVIDOR DE APLICACIÓN Y SERVIDOR DE BASE DE DATOS</t>
  </si>
  <si>
    <t>BASE DE DATOS ORACLE</t>
  </si>
  <si>
    <t>SISTEMA DE INFORMACIÓN QUE CONTIENE LOS MÓDULOS CORRESPONDIENTES A LAS ETAPAS PRECONTRACTUAL,CONTRACTUAL Y POSTCONTRACTUAL DE LOS CONTRATOS SUSCRITOS POR LA SECRETARÍA (CONTRATOS: NUMERO DE CONTRATO, FECHA DE SUSCRIPCIÓN, DATOS DE LAS GARANTÍAS Y FECHA DE APROBACIÓN DE LAS MISMAS.)</t>
  </si>
  <si>
    <t xml:space="preserve">OFICINA DE TECNOLOGÍAS DE INFORMACIÓN  </t>
  </si>
  <si>
    <t xml:space="preserve">LINA MARIA AVILAN CORTES
ANA MARIA GALINDO LARA
</t>
  </si>
  <si>
    <t>MIRYAM SOSA SEDANO</t>
  </si>
  <si>
    <t>PLAN DE COMPRAS</t>
  </si>
  <si>
    <t>HERRAMIENTA DE PLANIFICACIÓN ADMINISTRATIVA QUE PERMITE LA IDENTIFICACIÓN DE NECESIDADES DE LA SDCRD CON RESPECTO A BIENES, OBRAS Y SERVICIOS; ASÍ MISMO, ESTABLECE LOS MECANISMOS DE ADQUISICIÓN A TRAVÉS DE CONTRATOS Y SUS DIFERENTES MODALIDADES Y DEFINE EN EL TIEMPO, EL ORDEN DE ADQUISICIÓN DE LOS MISMOS. ESTA INFORMACIÓN SE PLASMA EN UN PLAN ANUAL PARA LLEVAR A CABO DICHAS ADQUISICIONES.</t>
  </si>
  <si>
    <t>GRUPO INTERNO DE TRABAJO DE GESTIÓN DE SERVICIOS ADMINISTRATIVOS - PROCESO DE GESTIÓN DOCUMENTAL</t>
  </si>
  <si>
    <t>ARCHIVO CENTRALIZADO (BODEGA)</t>
  </si>
  <si>
    <t>DATA CENTER - SISTEMA DE GESTIÓN DOCUMENTAL</t>
  </si>
  <si>
    <t>PAPEL
PDF
EXCEL
ODS</t>
  </si>
  <si>
    <t>PLANES ANUALES DE ADQUISICIONES</t>
  </si>
  <si>
    <t>INFORMACIÓN CONTENIDA EN EL SISTEMA DE ALMACEN (APLICATIVO)</t>
  </si>
  <si>
    <t>INFORMACIÓN DE LOS BIENES MUEBLES DE LA ENTIDAD PARA REGISTRO, CONTROL Y GESTIÓN DE LOS MISMOS. CONTIENE DATOS RELACIONADOS CON EL BIEN MUEBLE, LA FECHA Y MODO DE AQUISICIÓN, ASIGNACIÓN, ESTADO Y DISPONIBILIDAD EN LA SDCRD.</t>
  </si>
  <si>
    <t xml:space="preserve">OFICINA DE TECNOLOGÍAS DE LA INFORMACIÓN - </t>
  </si>
  <si>
    <t>DATA CENTER - SISTEMA DE ALMACEN</t>
  </si>
  <si>
    <t>PDF
EXCEL
ODS</t>
  </si>
  <si>
    <t>SISTEMA DE ALMACEN (APLICATIVO)</t>
  </si>
  <si>
    <t>APLICATIVO DE SISTEMAS QUE PERMITE EL REGISTRO, CONTROL Y GESTIÓN DE LOS BIENES MUEBLES DE LA ENTIDAD, EN EL CUAL SE IDENTIFICA EL BIEN Y SE REALIZA SEGUIMIENTO A LA ENTREGA A FUNCIONARIOS O CONTRATISTAS PARA SU USO, SE CONTROLA EL ESTADO (BUENO O MALO), EL NIVEL DE DETERIORO, LA DEPRECIACIÓN DE VALOR Y LA BAJA DEIFINITIVA, UNA VEZ FINALIZADA SU VIDA ÚTIL EN LA SDCRD.</t>
  </si>
  <si>
    <t>OFICINA DE TECNOLOGÍAS DE LA INFORMACIÓN - GRUPO INTERNO DE TRABAJO DE SISTEMAS E INFRAESTRUCTURA TECNOLÓGICA</t>
  </si>
  <si>
    <t>INGENIERO DESARROLLADOR DEL SISTEMA DE ALMACEN (APLICATIVO)</t>
  </si>
  <si>
    <t>DESARROLLADOR Y SOPORTE TÉCNICO DEL APLICATIVO DE SISTEMAS INFORMACIÓN DEL ALMACÉN QUE APOYA CON LA MEJORA DE MÓDULOS, BRINDA SOLUCIONES TÉCNICAS PARA EL FUNCIONAMIENTO Y OPERTIVIDAD DEL APLICATIVO Y REALIZA LOS MANTENIMIENTOS PERIÓDICOS DEL MISMO.</t>
  </si>
  <si>
    <t>MESA DE SERVICIOS GLPI DE SERVICIOS ADMINISTRATIVOS</t>
  </si>
  <si>
    <t>APLICATIVO DE SISTEMAS QUE PERMITE REGISTRAR LAS SOLICITUDES DE SERVICIOS ADMINISTRATIVOS RELACIONADOS CON VEHÍCULOS, PARQUEADEROS, PRÉSTAMO DE ESPACIOS COMUNES, AUTORIZACIÓN DE INGRESOS, ASIGNACIÓN DE TRANSPORTE, TRASLADO DE ELEMENTOS Y MATERIALES PARA EVENTOS, MENTENIMIENTO E INSPECCIÓN DE INFRAESTRUCTURAS DE INMUEBLES, ENTRE OTROS. IGUALMENTE, PERMITE REALILZAR SEGUIMIENTO A LA ATENCIÓN Y GESTIÓN DEL SERVICIO REQUERIDO</t>
  </si>
  <si>
    <t>DATA CENTER - SISTEMA GLPI MESA DE AYUDA</t>
  </si>
  <si>
    <t>MARTHA CAROLINA OSPINA RODRÍGUEZ
YULIETH LILIANA PINTO RAMÍREZ</t>
  </si>
  <si>
    <t>NIDIA NEIDA MIRANDA URREGO</t>
  </si>
  <si>
    <t xml:space="preserve">EXPEDIENTES DE ARCHIVO </t>
  </si>
  <si>
    <t>EXPEDIENTES DE ARCHIVO Y DOCUMENTOS EN SOPORTE FÍSICO / ANÁLOGO (PAPEL, ACETATO, PLANOS, ASI COMO TAMBIEN DOCUMENTOS EN SOPORTE ELECTRÓNICO O DIGITAL (DISCOS MAGNÉTICOS, DISCOS OPTICOS, UNIDADES DE ALMACENAMIENTO  FIJAS Y EXTRAIBLES, CLOUD, ENTRE OTROS) GENERADOS POR LA ENTIDAD Y CONFORMADOS DE ACUERDO CON LA TABLA DE RETENCIÓN DOCUMENTAL PARA EL FONDO DE LA SECRETARÍA DISTRITAL DE CULTURA, RECREACIÓN Y DEPORTE SDCRD</t>
  </si>
  <si>
    <t>DIRECTIVOS DE CADA DEPENDENCIA</t>
  </si>
  <si>
    <t>GRUPO INTERNO DE TRABAJO DE GESTIÓN DE SERVICIOS ADMINISTRATIVOS - PROCESO DE GESTIÓN DOCUMENTAL Y OFICINA DE TECNOLOGÍAS DE LA INFORMACIÓN - GRUPO INTERNO DE TRABAJO DE SISTEMAS E INFRAESTRUCTURA TECNOLÓGICA</t>
  </si>
  <si>
    <t>ARCHIVO CENTRALIZADO (BODEGA)
ARCHIVO CENTRALIZADO (SEDE PRINCIPAL)</t>
  </si>
  <si>
    <t>FISICO N/A
ELECTRONICO DATA CENTER - SISTEMA DE GESTIÓN DOCUMENTAL</t>
  </si>
  <si>
    <t>PAPEL 
FOTOGRAFÍAS
PLANOS
ACETATOS
CINTAS MAGNÉTICAS
DISCOS ÓPTICOS
GRANDES FORMATOS EN PAPEL
UNIDADES EXTRAIBLES
LIBROS EMPASTADOS
PDF
PDF/A
DOCX
XLSX
PPT
ZIP
WINRAR 
MP4 / WMP</t>
  </si>
  <si>
    <t>INFORMACIÓN DEL SISTEMA DE GESTIÓN DOCUMENTAL (APLICATIVO)</t>
  </si>
  <si>
    <t>SISTEMA QUE REGISTRA INFORMACIÓN RELACIONADA CON LA CREACIÓN Y CONFORMACIÓN DE DOCUMENTOS Y EXPEDIENTES DE ARCHIVO DE ACUERDO CON LAS TABLAS DE RETENCIÓN DOCUMENTAL DE LA SDCRD, ASÍ COMO TABLAS DE USUARIOS Y CONTROLES DE ACCESO, PERMISOS DE CONSULTA, CREACIÓN Y MODIFICACIÓN DE INFORMACIÓN. IGUALMENTE, CONTIENE DIRECTORIOS Y BASES DE DATOS DE CONTACTO DE DESTINATARIOS (EMPRESAS, PERSONAS NATURALES, ENTIDADES Y CIUDADANANÍA EN GENERAL)</t>
  </si>
  <si>
    <t>PDF
PDF/A
DOCX
XLSX
PPT
ZIP
WINRAR 
MP4 / WMP</t>
  </si>
  <si>
    <t>SISTEMA DE GESTIÓN DOCUMENTAL (APLICATIVO)</t>
  </si>
  <si>
    <t>SISTEMA DE GESTIÓN DOCUMENTAL PARA CREACIÓN, GESTIÓN, TRÁMITE, ALMACENAMIENTO Y CONSERVACIÓN DE DOCUMENTOS Y EXPEDIENTES DE ARCHIVO DE LA SDCRD, LOS CUALES SON PRODUCTO DE LA GESTIÓN ADMINISTRATIVA Y DESARROLLO DE FUNCIONES DE LA ENTIDAD</t>
  </si>
  <si>
    <t>INFRAESTRUCTURA TECNOLÓGICA PARA ASEGURAR EL CORRECTO FUNCIONAMIENTO DEL APLICATIVO DE GESTIÓN DOCUMENTAL, GARANTIZANDO CREACIÓN, ALMACENAMIENTO, PRESUNCIÓN DE VERACIDAD, CADENA DE CUSTODIA, AUDITORÍA E INTEGRIDAD DE LA INFORMACIÓN CONTENIDA EN LOS DOCUMENTOS Y EXPEDIENTES DE ARCHIVO.</t>
  </si>
  <si>
    <t>ADMINISTRADOR Y DESARROLLADOR DEL SISTEMA DE GESTIÓN DOCUMENTAL (APLICATIVO)</t>
  </si>
  <si>
    <t>DESARROLLADOR Y SOPORTE TÉCNICO DEL APLICATIVO DE SISTEMAS DE GESTIÓN DOCUMENTAL QUE APOYA CON LA MEJORA DE MÓDULOS, BRINDA SOLUCIONES TÉCNICAS PARA EL FUNCIONAMIENTO Y OPERTIVIDAD DEL APLICATIVO Y REALIZA LOS MANTENIMIENTOS PERIÓDICOS DEL MISMO.</t>
  </si>
  <si>
    <t>INSTRUMENTOS ARCHIVÍSTICOS</t>
  </si>
  <si>
    <t>SON DOCUMENTOS TÉCNICOS EN MATERIA DE GESTIÓN DOCUMENTAL Y DE FUNCIÓN ARCHIVÍSTICA QUE PERMITEN LA NORMALIZACIÓN Y ESTANDARIZACIÓN DEL PROCESO DE GESTIÓN DOCUMENTAL EN LA ENTIDAD. LOS INSTRUMENTOS ARCHIVÍSTICOS DEFINIDOS POR EL DECRETO 1080 DE 2022 CORRESPONDENC A TABLAS DE RETENCIÓN DOCUMENTAL, CUADROS DE CLASIFICACIÓN DOCUMENTAL, PLAN INSTITUCIONAL DE ARCHIVOS, PROGRAMA DE GESTIÓN DOCUMENTA, BANCO TERMINOLÓGICO DE SERIES, SUBSERIES Y TIPOS DOCUMENTALES, TABLAS DE CONTROL DE ACCESO, INVENTARIOS DOCUMENTALES, MODELO DE REQUISITOS PARA LA GESTIÓN DE DOCUMENTOS ELECTRÓNICOS Y PROCESOS Y PROCEDIMIENTOS DE LA GESTIÓN DOCUMENTAL.</t>
  </si>
  <si>
    <t>PÁGINA WEB
DATA CENTER - SISTEMA DE GESTIÓN DOCUMENTAL</t>
  </si>
  <si>
    <t>INSTRUMENTOS ARCHIVÍSTICOS
PLANES
PROGRAMAS
INVENTARIOS</t>
  </si>
  <si>
    <t>PLAN INSTITUCIONAL DE ARCHIVOS PINAR</t>
  </si>
  <si>
    <t>MESA DE AYUDA GLPI DEL SISTEMA DE GESTIÓN DOCUMENTAL</t>
  </si>
  <si>
    <t>APLICATIVO DE SISTEMAS QUE PERMITE REGISTRAR LAS SOLICITUDES DE SERVICIOS DE GESTIÓN DOCUMENTAL RELACIONADOS CON LA CREACIÓN, ACTIVACIÓN E INACTIVACIÓN DE USUARIOS, REQUERIMIENTOS DE ASIGNACIÓN DE PERMISOS, CREACIÓN Y CIERRE DE EXPEDIENTES DE ARCHIVO, CORRECCIÓN O AJUSTE DE DOCUMENTOS CREADOS EN EL SISTEMA DE GESTIÓN DOCUMENTAL, SOLICITU DE CAPACITACIONES EN GESTIÓN DOCUMENTAL Y ASISTENCIA TÉCNICA EN MATERIA DE ARCHIVOS. IGUALMENTE, PERMITE REALIZAR SEGUIMIENTO A LA ATENCIÓN Y GESTIÓN DE LOS SERVICIOS REQUERIDOS</t>
  </si>
  <si>
    <t>CONTIENE LA INFORMACION DE LAS ACTAS DEL COMITE DEL SISTEMA INTEGRADO DE GESTION Y DEL COMITE INSTITUCIONAL DE COORDINACION DE CONTROL INTERNO, DONDE SE  APRUEBA  EL PLAN ANUAL DE AUDITORIA,  SUS MODIFICACIONES Y SEGUIMIENTOS, LA APROBACIÓN DE LA POLITICA DE RIESGOS, LOS DOCUMENTOS ANEXOS Y LAS LISTAS DE AISITENCIA .</t>
  </si>
  <si>
    <t>OFICINA DE TECNOLOGIA DE LA INFORMACIÓN Y GRUPO DE GESTIÓN DOCUMENTAL</t>
  </si>
  <si>
    <t>ARCHIVO DE GESTION</t>
  </si>
  <si>
    <t>DATACENTER DE LA SCRD</t>
  </si>
  <si>
    <t>PDF - DOCX - WLSX -PPTX</t>
  </si>
  <si>
    <t>ACTAS DEL COMITE DEL SISTEMA INTEGRADO DE GESTION Y ACTAS DEL COMITE INSTITUCIONAL DE COORDINACION DE CONTROL INTERNO</t>
  </si>
  <si>
    <t>CONTIENE LOS INFORMES ENVIADOS A ENTES DE CONTROL Y LOS INFORMES DE AUDITORIAS REALIZADAS POR LA OFICINA DE CONTROL INTERNO CON LOS PAPELES DE TRABAJO QUE LAS SOPORTAN.</t>
  </si>
  <si>
    <t>DATACENTER DE LA SCRD - PAGINA WEB DE LA SCRD</t>
  </si>
  <si>
    <t>INFORMES A OTROS ORGANISMOS, INFORMES A ENTES DE CONTROL Y INFORME DE EVALUACIÓN Y SEGUIMIENTO</t>
  </si>
  <si>
    <t>WILMA ROCIO BEJARANO GAITAN</t>
  </si>
  <si>
    <t>OMAR URREA ROMERO</t>
  </si>
  <si>
    <t>BASE DE DATOS DE LOCALIDADES</t>
  </si>
  <si>
    <t>INFORMACIÓN DE LOS AGENTES CULTURALES, ORGANIZACIONES Y PROCESOS LOCALES QUE SON NECESARIOS PARA LA GESTION TERRITORIAL Y DINAMIZACIÓN DE LOS PROCESOS CULTURALES LOCALES, INFORMACIÓN DE PERSONAS NATURALES,ORGANIZACIONES,JEFES DE PRENSA DE LOS FONDOS DE DESARROLLO LOCAL ,CONSEJOS LOCALES Y MEDIOS DE COMUNICACIÓN 
LOCALIDAD
BARRIO 
UPZ
NOMBRES Y APELLIDOS
DIRECCIÓN 
TEL
CEL
CAMPO EN EL QUE SE DESEMPEÑA
CORREO ELECTRONICO PERSONAL</t>
  </si>
  <si>
    <t>DRIVE LIDERES DE GESTION TERRITORIAL - DIRECIÓN DE ASUNTOS LOCALES Y PARTICIPACION</t>
  </si>
  <si>
    <t>BASE DE RECHAZADOS PARA ARTISTAS Y GESTORES ESTABLECIDOS EN EL DECCRETO 561 DE 2020</t>
  </si>
  <si>
    <t xml:space="preserve">BENEFICIARIOS DEL INCENTIVO PARA ARTISTAS Y GESTORES RECHAZADOS DONDE SE INCLUYE:
NOMBRES Y APELLIDOS
CEDULA
NUMEROS DE CELULAR 
VALOR A PAGAR
TIPO DE DOCUMENTO 
ORDEN DE PAGO
</t>
  </si>
  <si>
    <t>DIRECCIÓN DE ASUNTOS LOCALES Y PARTICIPACION</t>
  </si>
  <si>
    <t>DRIVE- FINANCIERA DE LA DIRECCIÓN DE ASUNTOS LOCALES Y PARTICIPACION Y SISTEMA DE INFORMACIÓN DE GESTION DOCUMENTAL</t>
  </si>
  <si>
    <t>POBLACIONALES</t>
  </si>
  <si>
    <t>BASE DE BENEFICIARIOS DE LOS INCENTIVOS ECONOMICOS PARA ARTISTAS Y GESTORES ESTABLECIDOS EN EL DECCRETO 561 DE 2020</t>
  </si>
  <si>
    <t>MINISTERIO DE CULTURA Y DIRECCIÓN DE ASUNTOS LOCALES Y PARTICIPACION</t>
  </si>
  <si>
    <t>OFICINA DE COMUNICACIONES Y DIRECCION DE ASUNTOS LOCALES Y PARTICIPACION</t>
  </si>
  <si>
    <t>PAGINA WEB SCRD - DRIVE FINANCIERA DIRECCION DE ASUNTOS LOCALES Y PARTICIPACION Y SISTEMA DE INFORMACION DE GESTION DOCUMENTAL</t>
  </si>
  <si>
    <t>XLSX - PDF</t>
  </si>
  <si>
    <t>CERTIFICADO DIGITAL</t>
  </si>
  <si>
    <t>TOKEN PARA PAGO A PROVEEDORES BENEFICIARIOS A INCENTIVO ECONOMICOS PARA ARTISTAS Y GESTORES</t>
  </si>
  <si>
    <t>DIRECCION DE ASUNTOS LOCALES Y PARTICIPACION</t>
  </si>
  <si>
    <t>STEVEN SALAMANCA</t>
  </si>
  <si>
    <t>ALEJANDRO FRANCO</t>
  </si>
  <si>
    <t>PLATAFORMA BENEFICIO ARTISTA MAYOR</t>
  </si>
  <si>
    <t>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t>
  </si>
  <si>
    <t xml:space="preserve">DIRECCIÓN DE ARTE CULTURA Y PATRIMONIO </t>
  </si>
  <si>
    <t>.CSV, .PDF</t>
  </si>
  <si>
    <t>ÚNICO MEDIO PARA QUE LOS ARTISTAS Y GESTORES CULTURALES PUEDAN APLICAR AL PROGRAMA BEPS EN LA CIUDAD DE BOGOTÁ. SOLO SE HACE A TRAVÉS DE ESTA PLATAFORMA.  NO HAY OTRO MEDIO PARA PODER ACCEDER AL PROGRAMA. AQUÍ COLOCAN SU INFORMACIÓN PERSONAL Y SUBEN ARCHIVOS PARA PODERSE INSCRIBIR AL PROGRAMA.</t>
  </si>
  <si>
    <t>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t>
  </si>
  <si>
    <t>.CSV, .XLS</t>
  </si>
  <si>
    <t>PLATAFORMA DE GRAN IMPORTANCIA PARA LA ENTIDAD, YA QUE ES EL ÚNICO MEDIO PARA APLICAR AL PROGRAMA BEPS EN LA CIUDAD DE BOGOTÁ.  DA SERVICIO A LA CIUDADANÍA Y DEBE FUNCIONAR TODO EL TIEMPO. TODA LA INFORMACIÓN DEL PROGRAMA ESTÁ CONTENIDA EN ESTA PLATAFORMA.</t>
  </si>
  <si>
    <t>TOKEN PARA PAGO EN APLICATIVO SHD</t>
  </si>
  <si>
    <t>DIRECTOR DE ARTE, CULTURA Y PATRIMONIO</t>
  </si>
  <si>
    <t>15/06/2022</t>
  </si>
  <si>
    <t>MARYSABEL TOLOSA MARÍA ALEJANDRA DUEÑAS</t>
  </si>
  <si>
    <t>LILIANA GONZÁLEZ</t>
  </si>
  <si>
    <t>YUCELLY ASCENCIO</t>
  </si>
  <si>
    <t>RED DISTRITAL DE BIBLIOTECAS PÚBLICAS DE BOGOTÁ - BIBLORED</t>
  </si>
  <si>
    <t>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</si>
  <si>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ARCHIVO RED DISTRITAL DE BIBLIOTECAS PÚBLICAS DE BOGOTÁ - BIBLORED</t>
  </si>
  <si>
    <t>DATACENTER DE LA RED DISTRITAL DE BIBLIOTECAS PÚBLICAS DE BOGOTÁ - BIBLORED</t>
  </si>
  <si>
    <t>PDF
PDF/A
DOCX
XLSX
PPT
ZIP
MP4 / WMP</t>
  </si>
  <si>
    <t>INFORMES DE BIBLIOTECAS PÚBLICAS</t>
  </si>
  <si>
    <t>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t>
  </si>
  <si>
    <t>DATACENTER DE LA RED DISTRITAL DE BIBLIOTECAS PÚBLICAS DE BOGOTÁ - BIBLORED
DATACENTER SCRD</t>
  </si>
  <si>
    <t>POLÍTICAS</t>
  </si>
  <si>
    <t>POLÍTICAS PÚBLICAS DE LA SOCIALIZACIÓN DE LAS CULTURAS ESCRITAS FOMENTO</t>
  </si>
  <si>
    <t>INFRAESTRUCTURA TECNOLÓGICA DE BIBLORED PARA ASEGURAR EL CORRECTO FUNCIONAMIENTO DE LOS APLICATIVOS GARANTIZANDO CREACIÓN, ALMACENAMIENTO, PRESUNCIÓN DE VERACIDAD, CADENA DE CUSTODIA E INTEGRIDAD DE LA INFORMACIÓN CONTENIDA EN REGISTROS, PRODUCTO DE LA INFORMACION RECOLECTADA</t>
  </si>
  <si>
    <t>DATACENTER DE LA RED DISTRITAL DE BIBLIOTECAS PÚBLICAS DE BOGOTÁ -  BIBLORED</t>
  </si>
  <si>
    <t>DATACENTER DE LA RED DISTRITAL DE BIBLIOTECAS PÚBLICAS DE BOGOTÁ -  BIBLORED
CLOUD</t>
  </si>
  <si>
    <t>SOFTWARE UTILIZADO POR BIBLORED PARA LA EJECUCION DE LAS ACTIVIDADES. SOFTWARE DE APLICACIÓN, INTERFACES, SOFTWARE DEL SISTEMA Y HERRAMIENTAS DE DESARROLLO</t>
  </si>
  <si>
    <t>MANEJADOR DE BASE DE DATOS
SISTEMA DE BACKUP
OTROS</t>
  </si>
  <si>
    <t xml:space="preserve">PORTALES Y MICROSITIOS  DE LA RED DISTRITAL DE BIBLIOTECAS PÚBLICAS -BIBLORED </t>
  </si>
  <si>
    <t xml:space="preserve">JPG 
TIF </t>
  </si>
  <si>
    <t>BASES DE DATOS PERSONALES DE LA RED DISTRITAL DE BIBLIOTECAS PÚBLICAS DE BOGOTÁ - BIBLORED</t>
  </si>
  <si>
    <t>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</si>
  <si>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MANEJADOR DE BASE DE DATOS</t>
  </si>
  <si>
    <t>DLB: LAURA MONTOYA
BIBLORED: MARCELA RODRIGUEZ</t>
  </si>
  <si>
    <t>MARIA CONSUELO GAITAN</t>
  </si>
  <si>
    <t>DOCUMENTO DE FORMULACION DE LAS ESTRATEGIAS</t>
  </si>
  <si>
    <t>LIDER DE CADA ESTRATEGIA Y GESTIÓN DOCUMENTAL</t>
  </si>
  <si>
    <t>TRANSFORMACIONES CULTURALES</t>
  </si>
  <si>
    <t xml:space="preserve">DOCUMENTO DE BALANCE DE LAS ESTRATEGIAS </t>
  </si>
  <si>
    <t>TOKEN PARA FIRMA DE PLANILLAS</t>
  </si>
  <si>
    <t>PERMITE REALIZAR CON SEGURIDAD Y TRAZABILIDAD LAS APROBACIONES DE LOS PAGOS MENSUALES EN EL MARCO DE LA EJECUCION DEL PROYECTO DE INVERSION 7879</t>
  </si>
  <si>
    <t>ORDENADOR DEL GASTO SUBSECRETARÍA DE CULTURA CIUDADANA Y GESTIÓN DE CONOCIMIENTO</t>
  </si>
  <si>
    <t>DESPACHO DE LA SUBSECRETARÍA DISTRITAL DE CULTURA CIUDADANA Y GESTIÓN DEL CONOCIMIENTO</t>
  </si>
  <si>
    <t>ESCUELA DE HOMBRES AL CUIDADO</t>
  </si>
  <si>
    <t>LIDER DE LA ESTRATEGIA Y LIDER DE LA ACCION Y OFICINA DE TECNOLOGÍAS DE INFORMACIÓN</t>
  </si>
  <si>
    <t>SISTEMA</t>
  </si>
  <si>
    <t>.PDF Y POWER BI</t>
  </si>
  <si>
    <t xml:space="preserve">- BASES DE DATOS RECOGE LOS DATOS PERSONALES DE QUIENES ASISTEN A LAS CAPACITACIONES 
- NOMBRE
- ENTIDAD O DEPENDENCIA
- CARGO
- CORREO ELECTRONICO
- FIRMA </t>
  </si>
  <si>
    <t>LIDER DE LA ESTRATEGIA, LIDER DE LA ACCION Y OFICINA DE TECNOLOGÍAS DE INFORMACIÓN</t>
  </si>
  <si>
    <t>- DRIVE DEL PROGRAMA</t>
  </si>
  <si>
    <t>EXCEL</t>
  </si>
  <si>
    <t>LINEA CALMA</t>
  </si>
  <si>
    <t>BASE DE DATOS DE LOS USUARIOS QUE SE COMUNICAN CON LA "LINEA CALMA".
- NOMBRE
- C.C. 
- DIRECCION
- TELEFONO
- CORREO ELECTRONICO</t>
  </si>
  <si>
    <t>- LIDER DE LA ESTRATEGIA "LINEA CALMA"
- SUPERVISOR DEL CONTRATO
- OPERADOR DEL CENTRO DE CONTACTO
Y OFICINA DE TECNOLOGÍAS DE INFORMACIÓN</t>
  </si>
  <si>
    <t>- EQUIPO DE COMPUTO DEL SUPERVISOR DEL CONTRATO 
- DISCO DURO EXTERNO</t>
  </si>
  <si>
    <t>POWER BI</t>
  </si>
  <si>
    <t>BASE DE DATOS DE LOS USUARIOS QUE SE COMUNICAN CON LA "LINEA CALMA".
 - NOMBRE
- C.C. 
- DIRECCION
- TELEFONO
- CORREO ELECTRONICO</t>
  </si>
  <si>
    <t>LIDER DE LA ESTRATEGIA Y OFICINA DE TECNOLOGÍAS DE INFORMACIÓN</t>
  </si>
  <si>
    <t>EL CENTRO DE CONTACTO QUE PERMITE REALIZAR LA OPERACION DE LA ESTRATEGIA "LINEA CALMA", LA CUAL PROMUEVE EN LA CIUDADANIA UNA TRANSFORMACION CULTURAL DEL MACHISMO</t>
  </si>
  <si>
    <t>CENTRO DE CONTACTO</t>
  </si>
  <si>
    <t>-SANDRA MARCELA GOMEZ - OSCAR ENRIQUE CANO TORRES</t>
  </si>
  <si>
    <t>HENRY MURRAIN KNUDSON</t>
  </si>
  <si>
    <t>-SANDRA MARCELA GOMEZ
- OSCAR ENRIQUE CANO TORRES</t>
  </si>
  <si>
    <t>TRACKING COVID</t>
  </si>
  <si>
    <t>MEDICIÓN PERIÓDICA DE MEDIDAS DE BIOSEGURIDAD Y CONTAGIO DE COVID</t>
  </si>
  <si>
    <t>DIRECCIÓN DE OBSERVATORIO DE GESTION DEL CONOCIMIENTO CULTURAL</t>
  </si>
  <si>
    <t xml:space="preserve">GRUPO CUANTITATIVO DE LA DIRECCIÓN DE OBSERVATORIO DE GESTION DEL CONOCIMIENTO CULTURAL
OFCINA DE TECNOLOGIAS DE LA INFORMACIÓN
</t>
  </si>
  <si>
    <t>.XLSX .PDF</t>
  </si>
  <si>
    <t>MEDICIONES, ENCUESTAS, SONDEOS Y CONTEOS</t>
  </si>
  <si>
    <t>3 ENCUESTA       DE AMBIENTE.
10 CONTEOS         DE COMPORTAMIENTO CULTURA Y SALUD.
    2 EXPERIMENTO  1 SONDEO   DE CONFIANZA.
  1 ENCUESTA       DE CONFIANZA - GÉNERO.
  1 ENCUESTA    2 SONDEO   DE CONFIANZA - SALUD.
1 CONTEOS  3 ENCUESTA       DE CONFIANZA Y PARTICIPACIÓN.
    2 EXPERIMENTO     DE CULTURA AMBIENTAL.
  2 ENCUESTA       DE CULTURA CIUDADANA.
  3 ENCUESTA  1 EXPERIMENTO     DE GÉNERO.
1 CONTEOS         DE LABORATORIO.
6 CONTEOS  6 ENCUESTA  2 EXPERIMENTO     DE MOVILIDAD.
  1 ENCUESTA       DE RECREACIÓN Y DEPORTE.
  1 ENCUESTA       DE RED.
      1 SONDEO   DE RED - MOVILIDAD - SALUD.
  1 ENCUESTA       DE RED-SALUD.
2 CONTEOS  2 ENCUESTA  1 EXPERIMENTO     DE SALUD.
  1 ENCUESTA       DE SALUD Y OTROS.
  1 ENCUESTA       DE SALUD-MOVILIDAD.
  1 ENCUESTA       DE SECTOR.
  4 ENCUESTA    1 SONDEO   DE SECTOR ARTE, CULTURA Y PATRIMONIO.
  2 ENCUESTA       DE SECTOR DEPORTE Y RECREACIÓN.
      1 SONDEO   DE SECTOR PATRIMONIO.
1 CONTEOS         DE SUBSECRETARÍA DE CULTURA CIUDADANA.
  1 ENCUESTA       DE TRANSVERSAL.
LAS ENCUESTAS CONTIENEN LAS SIGUIENTES VARIABLES; NOMBRE, TELEFONO, SEXO, GENERO, ORIENTACIÓN SEXUAL, ,ETNIA, VULNERABILIDAD</t>
  </si>
  <si>
    <t>DIRECCIÓN DE OBSERVATORIO DE GESTION DEL CONOCIMIENTO CULTURAL
OFCINA DE TECNOLOGIAS DE LA INFORMACIÓN</t>
  </si>
  <si>
    <t>OFICINA DE MEDICIONES SEDE CALLE 9</t>
  </si>
  <si>
    <t>SISTEMA DE GESTIÓN DOCUMENTAL, SPSS</t>
  </si>
  <si>
    <t>XLSX, SPSS, PAPEL</t>
  </si>
  <si>
    <t>PROGRAMAS UTILIZADOS PARA EL ANALISÍS DE LOS DATOS</t>
  </si>
  <si>
    <t>R, SPSS, INVIVO</t>
  </si>
  <si>
    <t>SEDE PRINCIPAL CARRERA 9 N 8-37</t>
  </si>
  <si>
    <t>R, XLSX, SAV, VIV</t>
  </si>
  <si>
    <t>PUBLICACIONES</t>
  </si>
  <si>
    <t>PUBLICACIONES, INFORMES ESTADÍSTICOS, BOLETINES, INFOGRAMAS, PANCARTAS, FOLLETOS, PRESENTACIONES.</t>
  </si>
  <si>
    <t>SISTEMA DE GESTION DOCUMENTA, PÁGINA WEB</t>
  </si>
  <si>
    <t xml:space="preserve">PDF, PPTX, HTML, DOCX, </t>
  </si>
  <si>
    <t>MICROSITIO DE CULTURA CIUDADANA</t>
  </si>
  <si>
    <t>DISPOSICIÓN DE DATOS E INFORMACIÓN RELEVANTE RESULTANTE DE LAS INVESTIGACIONES</t>
  </si>
  <si>
    <t>PÁGINA WEB</t>
  </si>
  <si>
    <t xml:space="preserve">PDF </t>
  </si>
  <si>
    <t>OFERTA DE INFORMACIÓN PERTIENNTE A LA CULTURA CIUDADANA Y DE INFORMACIÓN DE EVENTOS EN LA ACTUALIDAD</t>
  </si>
  <si>
    <t>JESUS FERNANDO SANCHEZ VELASQUEZ
WILINTONG TUNJANO HUERTAS</t>
  </si>
  <si>
    <t>HENRY MURRAIN</t>
  </si>
  <si>
    <t>ESTE ACTIVO DE INFORMACIÓN CONTIENE LAS ACTAS DE COMITÉ DE CONCILIACIÓN (ACTAS Y DOCUMENTOS ANEXOS: FICHAS) Y LAS ACTAS DE COMITÉ INTERSECTORIAL DE COORDINACIÓN JURÍDICA (LINEAMIENTOS JURÍDICOS SECTORIALES-ACTAS- Y DOCUMENTOS ANEXOS: DOCUMENTOS DE TRABAJO)</t>
  </si>
  <si>
    <t>ARCHIVO DE GESTIÓN DE LA DEPENDENCIA / ARCHIVO CENTRAL</t>
  </si>
  <si>
    <t>SISTEMA DE GESTIÓN DOCUMENTAL - DATACENTER SCRD</t>
  </si>
  <si>
    <t>.DOC, .XLS, .PPT, .PDF</t>
  </si>
  <si>
    <t xml:space="preserve">ACTAS DE COMITÉ DE CONCILIACIÓN 
ACTAS DE COMITÉ INTERSECTORIAL DE COORDINACIÓN JURÍDICA </t>
  </si>
  <si>
    <t>CONCEPTOS JURÍDICOS</t>
  </si>
  <si>
    <t>ESTE ACTIVO DE INFORMACIÓN CONTIENE LOS ELEMENTOS Y ASPECTOS JURÍDICOS PARA LA TOMA DE DECISIONES EN CUANTO A LAS CONSULTAS REALIZADAS A LA OFICINA ASESORA DE JURÍDICA DE LA SCRD, ASÍ COMO LA VIABILIDAD JURÍDICA A LOS PROYECTOS NORMATIVOS.</t>
  </si>
  <si>
    <t>.DOC, .PDF</t>
  </si>
  <si>
    <t>CONCEPTOS   
PROYECTOS</t>
  </si>
  <si>
    <t>CONCEPTOS JURÍDICOS 
PROYECTOS DE LEY
PROYECTOS DE DECRETO
PROYECTOS DE ACUERDO</t>
  </si>
  <si>
    <t>DEFENSA JUDICIAL Y EXTRAJUDICIAL</t>
  </si>
  <si>
    <t>ESTE ACTIVO DE INFORMACIÓN CONTIENE: I) CONCILIACIONES PREJUDICIALES, II) PROCESOS Y III) ACCIONES CONSTITUCIONALES. DOCUMENTOS SOPORTE DE TRABAJO RELACIONADOS CON LOS PROCESOS (ACTAS, FICHAS)</t>
  </si>
  <si>
    <t>.DOC, .XLS, .PDF</t>
  </si>
  <si>
    <t>CONCILIACIONES PREJUDICIALES, II) PROCESOS Y III) ACCIONES CONSTITUCIONALES</t>
  </si>
  <si>
    <t xml:space="preserve">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ACCIONES POPULARES
</t>
  </si>
  <si>
    <t>ESTE ACTIVO DE INFORMACIÓN CONTIENE: I) INFORMES A CIUDADANOS Y RESPUESTAS OTRAS ENTIDADES RELACIONADAS CON LA FUNCIÓN JURÍDICA DE LA ENTIDAD (DOCUMENTOS ANEXOS: DOCUMENTOS DE TRABAJO) Y II) INFORMES DE AGENDA NORMATIVA Y PARTICIPACIÓN CIUDADANA EN LEGALBOG (DOCUMENTOS ANEXOS: DOCUMENTOS DE TRABAJO)</t>
  </si>
  <si>
    <t>.XLS, .PDF</t>
  </si>
  <si>
    <t>8 DE SEPTIEMBRE DE 2022</t>
  </si>
  <si>
    <t>LUZ ÁNGELA CARDOSO BRAVO
MARTHA REYES CASTILLO</t>
  </si>
  <si>
    <t>JUAN MANUEL VARGAS AYALA</t>
  </si>
  <si>
    <t>MARTHA REYES CASTILLO</t>
  </si>
  <si>
    <t>LUZ ÁNGELA CARDOSO BRAVO</t>
  </si>
  <si>
    <t>PORTAL WEB</t>
  </si>
  <si>
    <t>PORTAL DE LA ENTIDAD QUE ALMACENA INFORMACIÓN CORRESPONDIENTE A LA SECRETARÍA DISTRITAL DE CULTURA, RECREACIÓN Y DEPORTE  EN TEMAS COMO INFORMACIÓN INSTITUCIONAL (MISIÓN, VISION, TEMAS DE TRANSPARECIA, NOTICIAS, CONVOCATORIAS ENTRE OTROS</t>
  </si>
  <si>
    <t>TODAS LAS DEPENDENCIAS</t>
  </si>
  <si>
    <t>DATA CENTER SCRD Y NUBE</t>
  </si>
  <si>
    <t>FORMATOS EN JPG, PNG, PDF, EXCEL, WORD.</t>
  </si>
  <si>
    <t>CULTUNET</t>
  </si>
  <si>
    <t xml:space="preserve">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 </t>
  </si>
  <si>
    <t xml:space="preserve">ARCHIVO AUDIOVISUAL </t>
  </si>
  <si>
    <t>ARCHIVO DE IMAGEN Y VIDEO DE LAS ACTIVIDADES REALIZADAS POR LA ENTIDAD QUE DAN CUENTA DEL CUMPLIMIENTO DE SU MISIONALIDAD, COMO EVENTOS ARTÍSTICOS Y CULTURALES DE TEATRO, MÚSICA, DEPORTES  Y CULTURA CIUDADANA.</t>
  </si>
  <si>
    <t>GOOGLE DRIVE DE LA OFICINA DE COMUNICACIONES</t>
  </si>
  <si>
    <t>JPG, PNG, MP4, MOV</t>
  </si>
  <si>
    <t xml:space="preserve">REDES SOCIALES </t>
  </si>
  <si>
    <t>ESTE ACTIVO DE INFORMACIÓN CONTIENE LAS REDES SOCIALES DE LA ENTIDAD DONDE SE PUBLICA CONTENIDO INSTITUCIONAL Y SE USAN COMO MEDIO DE COMUNICACIÓN CON LA CIUDADNÍA EN DOBLE VÍA. DICHAS REDES SON: FACEBOOK, INSTAGRAM, YOUTUBE, TWITTER Y TIKTOK</t>
  </si>
  <si>
    <t>COMUNICACIONES</t>
  </si>
  <si>
    <t xml:space="preserve">NUBE </t>
  </si>
  <si>
    <t>PORTAL DE LA ENTIDAD QUE ALMACENA INFORMACIÓN CORRESPONDIENTE A LA SECRETARIA DISTRITAL DE CULTURA EN TEMAS COMO INFORMACION INSTITUCIONAL(MISIÓN, VISION, TEMAS DE TRANSPARECIA, NOTICIAS, CONVOCATORIAS ENTRE OTROS</t>
  </si>
  <si>
    <t xml:space="preserve">HERRAMIENTAS DE DISEÑO </t>
  </si>
  <si>
    <t xml:space="preserve">SE CUENTA CON HERRAMIENTAS QUE PERMITEN DISEÑAR Y EDITAR PIEZAS GRÁFICAS Y AUDIOVISUALES </t>
  </si>
  <si>
    <t xml:space="preserve">EQUIPOS DE COMPUTO DE WEB MASTER, DISEÑADORES GRAFICOS Y REALZADORES AUDIOVISUALES </t>
  </si>
  <si>
    <t>FORMATOS EN JPG, PNG, PDF, MOV Y MP4</t>
  </si>
  <si>
    <t xml:space="preserve">Pedro Pineda, Jose Luis Sanabria y Luisa Cepeda </t>
  </si>
  <si>
    <t xml:space="preserve">Carolina Ruiz Caicedo </t>
  </si>
  <si>
    <t xml:space="preserve">John Gaitan
 Javier Corba
Luisa Cepeda </t>
  </si>
  <si>
    <t xml:space="preserve">Ivan Leandro Arenas 
Luisa Cepeda </t>
  </si>
  <si>
    <t>Pedro Pineda, Jose Luis Sanabria y Luisa Cepeda, John Gaitan y Javier Corva</t>
  </si>
  <si>
    <t>SEGUIMIENTO TRIMESTRAL A LAS POLITICAS PUBLICAS QUE LIDERA LA SECRETARIA DE CULTURA, RECREACION Y DEPORTE</t>
  </si>
  <si>
    <t xml:space="preserve"> - DOCUMENTOS DE FORMULACION Y DE AJUSTE DE LAS POLITICAS 
- REPORTE DE SEGUIMIENTO TRIMESTRAL AL PLAN DE ACCION DE LAS POLITICAS PUBLICAS QUE LIDERA LA SECRETARIA DE CULTURA, RECREACION Y DEPORTE (ECONOMIA, CULTURAL DE CREATIVA Y CULTURA CIUDADANA)</t>
  </si>
  <si>
    <t>OFICINA ASESORA DE PLANEACION</t>
  </si>
  <si>
    <t>OFICINA ASESORA DE PLANEACION
SISTEMA DE GESTION DOCUMENTAL</t>
  </si>
  <si>
    <t>INFORMES DE SEGUIMIENTO A LA GESTIÓN SECTORIAL</t>
  </si>
  <si>
    <t>INSTRUMENTOS DEL MODELO INTEGRADO DE PLANEACION Y GESTIÓN</t>
  </si>
  <si>
    <t xml:space="preserve"> - CARACTERIZACIÓN DE PROCESOS, PROCEDIMIENTOS, FORMATOS, POLÍTICAS INTERNAS, GUÍAS, MANUALES, INSTRUCTIVOS Y DEMÁS MODELOS DE DOCUMENTO QUE UTILIZA LA ENTIDAD PARA SU GESTIÓN
- FORMULACION Y SEGUIMIENTO A INDICADORES DE GESTION DEL DESEMPEÑO DE LOS PROCESOS
- PLANES E INFORMES DE ADECUACION DEL MODELO MIPG
</t>
  </si>
  <si>
    <t>DEPENDENCIAS DE LA SCRD</t>
  </si>
  <si>
    <t>INTRANET, PÁGINA WEB Y SISTEMA DE GESTIÓN DOCUMENTAL</t>
  </si>
  <si>
    <t>.DOC, .PDF, .XLS</t>
  </si>
  <si>
    <t>INSTRUMENTOS DEL MODELO INTEGRADO DE GESTIÓN</t>
  </si>
  <si>
    <t xml:space="preserve">FICHAS DE DISEÑO Y DESARROLLO DE PRODUCTOS Y SERVICIOS
INDICADORES DE GESTIÓN
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
</t>
  </si>
  <si>
    <t>PRESUPUESTO</t>
  </si>
  <si>
    <t xml:space="preserve"> - INFORMACION DE PROGRAMACION DE NECESIDADES DE PRESUPUESTO 
- INFORMES DE SEGUIMIENTO PERIODICO A LA EJECUCION DE LOS RECURSOS DE INVERSION DE LA ENTIDAD Y DEL SECTOR
- INFORMACION DE SEGUIMIENTO Y ACTUALIZACIONES AL PLANES ANUAL DE ADQUISICIONES (PAA)
- MODIFICACIONES PRESUPUESTALES, DE LOS PROYECTOS DE INVERSION (TRASLADOS, ADICIONES, REDUCCIONES, CAMBIOS DE FUENTES, ETC)
</t>
  </si>
  <si>
    <t>EXPEDIENTE EN SISTEMA DE GESTION DOCUMENTAL DE LA OAP 
APLICATIVO DE PROGRAMACION Y SEGUIMIENTO PRESUPUESTAL</t>
  </si>
  <si>
    <t>XLS, PDF, DOC, PPTX</t>
  </si>
  <si>
    <t>PRESUPUESTOS</t>
  </si>
  <si>
    <t>PRESUPUESTOS SECRETARIA DISTRITAL DE CULTURA RECREACION Y DEPORTE</t>
  </si>
  <si>
    <t>ACTAS DE COMITÉ</t>
  </si>
  <si>
    <t xml:space="preserve">  - ACTAS Y ANEXOS QUE SE GENERAN EN LAS SESIONES DEL COMITÉ INSTITUCIONAL DE GESTION Y DESEMPENO
- ACTAS Y ANEXOS QUE SE GENERAN EN LAS SESIONES DEL COMITÉ SECTORIAL DE GESTION Y DESEMPENO</t>
  </si>
  <si>
    <t>OFICINA ASESORA DE PLANEACIÓN, OFICINA DE TECNOLOGÍAS DE LA INFORMACIÓN</t>
  </si>
  <si>
    <t xml:space="preserve">ACTAS COMITÉ INSTITUCIONAL DE GESTIÓN Y DESEMPEÑO
ACTAS COMITÉ SECTORIAL DE GESTIÓN Y DESEMPEÑO
</t>
  </si>
  <si>
    <t xml:space="preserve">PLANES ESTRATEGICOS SECTORIAL E INSTITUCIONAL
PLAN DECENAL
</t>
  </si>
  <si>
    <t xml:space="preserve"> - DOCUMENTO DE FORMULACION DE PLANES (ESTTRATEGICOS, ANTICORRUPCION, GESTION DE RIESGOS, DE MEJORAMIENTO INTERNO) Y ACTUALIZACIONES
- SEGUIMIENTO DE LOS PLANES (ESTRATEGICOS, ANTICORRUPCION, GESTION DE RIESGOS, DE MEJORAMIENTO INTERNO)
- INSTRUMENTO DE SEGUIMIENTO DE LOS PLANES (ESTRATEGICOS, ANTICORRUPCION, GESTION DE RIESGOS, DE MEJORAMIENTO INTERNO)
- INFORMES Y ANALISIS DE SEGUIMIENTO DE LOS PLANES (ESTRATEGICOS, ANTICORRUPCION, GESTION DE RIESGOS, DE MEJORAMIENTO INTERNO)
- SEGUIMIENTOS E INFORMES DE RESULTADOS ALCANZADOS (ESTRATEGICOS, ANTICORRUPCION, GESTION DE RIESGOS, DE MEJORAMIENTO INTERNO)
-BALANCE PLAN DECENAL DE CULTURA Y FORMULACIÓN DEL NUEVO INSTRUMENTO DE POLÍTICA CULTURAL</t>
  </si>
  <si>
    <t>PDF, XLS, IMPRESO PUBLICADO</t>
  </si>
  <si>
    <t>PLANES
INSTRUMENTOS DEL MODELO INTEGRADO DE PLANEACIÓN Y GESTIÓN</t>
  </si>
  <si>
    <t>PLANES ESTRATÉGICOS INSTITUCIONALES
PLANES DE ACCIÓN DEL MODELO INTEGRADO DE PLANEACIÓN Y GESTIÓN</t>
  </si>
  <si>
    <t>PROYECTOS DE INVERSION</t>
  </si>
  <si>
    <t xml:space="preserve"> - DOCUMENTOS DE FORMULACION DE LOS PROYECTOS DE INVERSION
- ACTUALIZACIONES DE LOS PROYECTOS DE INVERSION 
- FICHAS ESTADISTICAS BASICAS DE INVERSION (EBI)
</t>
  </si>
  <si>
    <t xml:space="preserve">
OFICINA DE TECNOLOGIAS DE LA INFORMACION
GRUPO INTERNO DE SERVICIOS ADMINISTRATIVOS - GESTION DOCUMENTAL</t>
  </si>
  <si>
    <t>PDF, .DOC</t>
  </si>
  <si>
    <t>PROYECTOS</t>
  </si>
  <si>
    <t>PROYECTOS DE INVERSIÓN</t>
  </si>
  <si>
    <t>INFORMES DE GESTION MISIONAL DE LA ENTIDAD</t>
  </si>
  <si>
    <t xml:space="preserve"> - INFORMES DE GESTION DE LOS PROYECTOS DE INVERSION
- INFORMES DE TERRITORIALIZACION
- INFORMES DE COBERTURAS POBLACIONALES
- INFORMES DE RESULTADOS POR METAS PLAN DE DESARROLLO
- FICHAS LOCALES
- PRESENTACIONES DE TERRITORIALIZACIÓN</t>
  </si>
  <si>
    <t>OFICINA ASESORA DE PLANEACIÓN,</t>
  </si>
  <si>
    <t>PDF, XLS, DOC</t>
  </si>
  <si>
    <t>INFORMES DE SEGUIMIENTO A LA GESTIÓN INSTITUCIONAL</t>
  </si>
  <si>
    <t>APLICATIVO PLAN ANUAL DE ADQUISICIONES (PAA)</t>
  </si>
  <si>
    <t xml:space="preserve"> - PROGRAMACION DETALLADA DE BIENES Y SERVICIOS QUE ADQUIERE LA SCRD EN CADA VIGENCIA FISCAL
- ACTUALIZACIONES EN TIEMPO, MODO Y COSTOS DE LOS BIENES Y SERVICIOS A ADQUIRIR
</t>
  </si>
  <si>
    <t>OFICINA ASESORA DE PLANEACIÓN, OFICINA DE TECNOLOGIAS DE LA INFORMACION</t>
  </si>
  <si>
    <t>SERVIDORES DE COMPUTO DE LA SECRETARIA DE CULTURA SCRD</t>
  </si>
  <si>
    <t>PDF, XLS</t>
  </si>
  <si>
    <t xml:space="preserve">CARMEN DELGADO
</t>
  </si>
  <si>
    <t>JUAN MANUEL VARGAS AYALA  ( E )</t>
  </si>
  <si>
    <t>ANGELMIRO VARGAS 
LILIANA JIMENEZ
RUTH BERMUDEZ
JOSE OTALORA</t>
  </si>
  <si>
    <t>JHON VANEGAS
LEONARDO GUTIERREZ
LUIS GIOVANNI NAVARRO</t>
  </si>
  <si>
    <t>ANGELMIRO VARGAS 
JOSE OTALORA</t>
  </si>
  <si>
    <t>ERIC RESTREPO 
HUGO CORTES
JENNY TRUJILLO
RUTH BERMUDEZ
ANGELMIRO VARGAS
ANGELMIRO VARGAS 
JOSE OTALORA</t>
  </si>
  <si>
    <t>ERIC RESTREPO 
YULY SANCHEZ
CAROLINA ARTEAGA</t>
  </si>
  <si>
    <t>BASES DE DATOS PERSONALES - CONVENIOS PARA FORMACIÓN (VIGENCIAS 2021 Y 2022) - MESAS LOCALES DE GRAFITI - PERMISO PARA APROVECHAMIENTO ECONÓMICO DE ARTISTAS EN ESPACIO PÚBLICO - ES CULTURA LOCAL (VIGENCIAS 2021 Y 2022)</t>
  </si>
  <si>
    <t>ESTE ACTIVO DE INFORMACIÓN CONTIENE LOS SIGUIENTES TIPOS DE DATOS PERSONALES:
- CORREO ELECTRÓNICO PERSONAL
- DATOS BIOMÉTRICOS (FIRMA ESCANEADA)
- NÚMERO TELEFÓNICO FIJO Y/O DE CELULAR
- COPIA TIPO DOCUMENTO DE IDENTIDAD (MAYORES Y MENORES DE EDAD)
- CERTIFICADOS DE ESTUDIO
- CERTIFICADOS DE AFILIACIÓN A EPS
- CERTIFICADO MÉDICO</t>
  </si>
  <si>
    <t>PROFESIONAL ESPECIALIZADO Y/O CONTRATISTA(S) ASIGNADOS A CADA PROYECTO</t>
  </si>
  <si>
    <t>CARPETA COMPARTIDA EN LA NUBE</t>
  </si>
  <si>
    <t>.XLS, .PDF.</t>
  </si>
  <si>
    <t xml:space="preserve">HISTORIAS DE FORMACIÓN ARTÍSTICA Y CULTURAL
</t>
  </si>
  <si>
    <t xml:space="preserve">ESTE ACTIVO DE INFORMACIÓN CONTIENE LOS SIGUIENTES TIPOS DE DOCUMENTOS:
- CERTIFICADOS DE ESTUDIO - FOTOCOPIA DEL DOCUMENTO DE IDENTIDAD  - DECLARACIÓN JURAMENTADA DE TRATAMIENTO DE DATOS DEL MENOR (SI APLICA) 
</t>
  </si>
  <si>
    <t>SUBDIRECCIÓN DE GESTIÓN CULTURAL Y ARTÍSTICA
GESTIÓN DOCUMENTAL. OFICINA DE TECNOLOGÍAS DE LA INFORMACIÓN</t>
  </si>
  <si>
    <t>SISTEMA DE GESTIÓN DOCUMENTAL DE LA ENTIDAD</t>
  </si>
  <si>
    <t>HISTORIAS DE FORMACIÓN ARTÍSTICA Y CULTURAL</t>
  </si>
  <si>
    <t>HISTORIAS DE FORMACIÓN ARTÍSTICA Y CULTURAL TITULADA 
HISTORIAS DE FORMACIÓN ARTÍSTICA Y CULTURAL COMPLEMENTARIA</t>
  </si>
  <si>
    <t>DOCUMENTOS DEL PROCESO DE CERTIFICACIÓN NO SUJECIÓN AL IMPUESTO UNIFICADO DE POBRES, AZAR Y ESPECTÁCULOS</t>
  </si>
  <si>
    <t>ESTE ACTIVO DE INFORMACIÓN CONTIENE LOS SIGUIENTES TIPOS DE DOCUMENTOS:
- ACUERDO DE PAGO
- ACTA DE ENTREGA DE BOLETERÍA
- CERTIFICACIÓN NO SUJECIÓN AL IMPUESTO UNIFICADO DE POBRES, AZAR Y ESPECTÁCULOS</t>
  </si>
  <si>
    <t>ARCHIVO CENTRAL</t>
  </si>
  <si>
    <t>.PDF O PAPEL</t>
  </si>
  <si>
    <t>BASE DE DATOS DE INSCRIPCIÓN DE USUARIOS DE PLATAFORMA DE FORMACIÓN VIRTUAL EN ARTE, CULTURA  Y PATRIMONIO</t>
  </si>
  <si>
    <t>ESTE ACTIVO DE INFORMACIÓN CONTIENE LOS SIGUIENTES TIPOS DE DATOS PERSONALES DE LOS USUARIOS: - CORREO ELECTRÓNICO PERSONAL 
- LOCALIDAD DONDE VIVE
- GÉNERO
- GRUPO POBLACIONAL
- ORIENTACIÓN SEXUAL
- ESTRATO SOCIOECONÓMICO
- GRUPO ETARIO
- DISCAPACIDAD
- TIPOS DE DISCAPACIDAD
- FORMACIÓN ACADÉMICA</t>
  </si>
  <si>
    <t>.XLS,</t>
  </si>
  <si>
    <t>PLATAFORMA DE FORMACIÓN VIRTUAL EN ARTE, CULTURA  Y PATRIMONIO</t>
  </si>
  <si>
    <t>ESTE ACTIVO DE INFORMACIÓN CONTIENE:
- MÓDULOS DE LOS CURSOS O DIPLOMADOS SOBRE ARTE, CULTURA Y PATRIMONIO OFERTADOS POR LA SCRD.</t>
  </si>
  <si>
    <t>.PDF, .XLSX,  .JPG,  .PNG,  .MP4, .AVI</t>
  </si>
  <si>
    <t>ADMINISTRADOR DE LA PLATAFORMA DE FORMACIÓN VIRTUAL EN ARTE, CULTURA  Y PATRIMONIO</t>
  </si>
  <si>
    <t>PERSONA ENCARGADA DE GARANTIZAR EL ADECUADO FUNCIONAMIENTO DE LA PLATAFORMA.</t>
  </si>
  <si>
    <t>JOHANA SANDOVAL
NELSON VELANDIA
YENY GARZÓN
ADRIANA CORREDOR</t>
  </si>
  <si>
    <t>INÉS MONTEALEGRE MARTÍNEZ</t>
  </si>
  <si>
    <t>NELSON VELANDIA
YENY GARZÓN</t>
  </si>
  <si>
    <t>KAREN LINARES
NELSON VELANDIA</t>
  </si>
  <si>
    <t>YENY GARZÓN
NELSON VELANDIA</t>
  </si>
  <si>
    <t xml:space="preserve">BASE DE DATOS DE PROYECTOS PRESENTADOS EN CONVOCATORIA LEY DEL ESPECTACULO PÚBLICO </t>
  </si>
  <si>
    <t>BASE DE DATOS DE PROYECTOS PRESENTADOS A LA CONVOCATORIA LEY DEL ESPECTÁCULO PÚBLICO A TRAVÉS DEL APLICATIVO SICON
ESTE ACTIVO DE INFORMACIÓN CONTIENE EL NOMBRE DE LA ORGANIZACIÓN, NOMBRE DEL REPRESNETANTE LEGAL, NIT, CÉDULA ,NOMBRE DEL PROYECTO, ESPECIFICACIONES TÉCNICAS, PRESUPUESTO PRESENTADO EN LA CONVOCATORIA</t>
  </si>
  <si>
    <t>SUBDIRECCIÓN DE INFRAESTRUCTURA Y PATRIMONIO CULTURAL</t>
  </si>
  <si>
    <t>FOMENTO</t>
  </si>
  <si>
    <t>PAGINA WEB Y SISTEMA DE GESTIÓN DOCUMENTAL Y SISTEMA DE INFORMACIÓN DE ESTÍMULOS</t>
  </si>
  <si>
    <t>PDF. XLS</t>
  </si>
  <si>
    <t>BIENES DE INTERÉS CULTURAL</t>
  </si>
  <si>
    <t>ESTE ACTIVO CONTIENE : ACTAS DE VISITA,INFORMES TÉCNICOS, ARTICULOS 37 Y 47 CPACA, DILIGENCIAS DE EXPRESIÓN DE OPINIONES,  Y/O RESOLUCIONES EXPEDIDAS POR LA SCRD, REGISTROS FOTOGRÁFICOS, PLANOS, LISTADOS DE TODOS LOS BIENES CULTURALES DE LA CIUDAD</t>
  </si>
  <si>
    <t>SISTEMA DE GESTIÓN DOCUMENTAL. DRIVE DEL CORREO ELECTRÓNICO</t>
  </si>
  <si>
    <t>DECLARATORIA DE BIENES DE INTERÉS CULTURAL</t>
  </si>
  <si>
    <t>METODOLOGIAS DE DIVULGACIÓN DEL PATRIMONIO CULTURAL</t>
  </si>
  <si>
    <t>ESTE ACTIVO CONTIENE: INFORMACIÓN METODOLÓGICA DE LOS TALLERES DISEÑADOS POR EL EQUIPO DE PATRIMONIO PARA EL PROCESO DE DIVULGACIÓN DEL PATRIMONIO, LISTAS DE ASISTENCIA</t>
  </si>
  <si>
    <t>PDF, WORD</t>
  </si>
  <si>
    <t>PROYECTOS DE INFRAESTRUCTURA CULTURAL</t>
  </si>
  <si>
    <t>ESTE ACTIVO ESTÁ CONFORMADO POR:  ACTAS DEL COMITÉ DE LA CONTRIBUCIÓN PARFISCAL  EN LAS QUE SE REGISTRAN LOS RECURSOS ASIGNADOS PARA LA CONVOCOCATORIA LEY DEL ESPECTÁCULO PÚBLICO  Y LOS BENEFICIARIOS DE LAS CONVOCATORIAS, INFORMES DE EJECUCIÓN DE LOS PROYECTOS BENEFICIARIOS, CONTRATOS, CONVENIOS, CONCEPTOS TÉCNICOS, ESTUDIOS Y DISEÑOS, PLANES DE GESTIÓN SOCIAL, MODELOS DE GESTIÓN Y OPERACIÓN, INFORMES DE EJECUCIÓN DE LOS PROYECTOS DE INFRAESTRUCTURA CULTURAL, CONTRATOS, CONVENIOS, CONCEPTOS TÉCNICOS, ACTAS DE SEGUIMIENTO</t>
  </si>
  <si>
    <t>ADMINISTRACIÓN DE RECURSOS DE ESPECTÁCULOS PÚBLICOS DE LAS ARTES ESCÉNICAS
PROYECTOS</t>
  </si>
  <si>
    <t>ADMINISTRACIÓN DE RECURSOS DE ESPECTÁCULOS PÚBLICOS DE LAS ARTES ESCÉNICAS EN ESCÉNICAS DE CARÁCTER PÚBLICO
ADMINISTRACIÓN DE RECURSOS DE ESPECTÁCULOS PÚBLICOS DE LAS ARTES ESCÉNICAS EN ESCÉNICAS DE CARÁCTER PRIVADO O MIXTO
PROYECTOS DE INFRAESTRUCTURA CULTURAL</t>
  </si>
  <si>
    <t>TOKEN</t>
  </si>
  <si>
    <t>DISPOSITIVO DE SEGURIDAD POR MEDIO DEL CUAL SE GENERA UN SERVICIO DE AUTENTICACION</t>
  </si>
  <si>
    <t>PAOLA GAITÁN MARTÍNEZ</t>
  </si>
  <si>
    <t>IVAN DARIO QUIÑONES</t>
  </si>
  <si>
    <t>BACKUPS Y/O COPIAS DE SEGURIDAD</t>
  </si>
  <si>
    <t>ESTE ACTIVO INCLUYE COPIAS DE SEGURIDAD DE LAS BASES DE DATOS, CONFIGURACIONES DE EQUIPOS, CÓDIGO FUENTE, SISTEMAS DE INFORMACIÓN, INFORMACIÓN DE LAS DEPENDENCIAS.</t>
  </si>
  <si>
    <t>DATACENTER</t>
  </si>
  <si>
    <t>.ZIP, .TAR, OTROS</t>
  </si>
  <si>
    <t xml:space="preserve">ANDRES CADENA
DARIO BECERRA
PATRICIA RODRIGUEZ </t>
  </si>
  <si>
    <t>FABIO SANCHEZ</t>
  </si>
  <si>
    <t>SERVICIOS TECNOLÓGICOS</t>
  </si>
  <si>
    <t>ESTE ACTIVO INCLUYE LOS SERVICIOS DE TI QUE PRESTA LA OFICINA DE TECNOLOGÍAS DE LA INFORMACIÓN, LOS CUALES SON: COPIADO E IMPRESIÓN, INTERNET, CORREO ELECTRÓNICO, TELEFONÍA, MESA DE SERVICIOS, VPN, WIFI, ESCANEO</t>
  </si>
  <si>
    <t>INFRAESTRUCTURA TECNOLÓGICA ONPREMISE</t>
  </si>
  <si>
    <t xml:space="preserve">ESTE ACTIVO INCLUYE: SERVIDORES (FISICOS Y VIRTUALES), EQUIPOS DE COMUNICACIONES, EQUIPOS DE SEGURIDAD PERIMETRAL, EQUIPOS DE USUARIO FINAL, ALMACENAMIENTO.  </t>
  </si>
  <si>
    <t>DATACENTER
SEDE PRINCIPAL</t>
  </si>
  <si>
    <t>VHD, OTROS</t>
  </si>
  <si>
    <t>INFRAESTRUCTURA TECNOLÓGICA NUBE</t>
  </si>
  <si>
    <t>ESTE ACTIVO INCLUYE: SERVIDORES VIRTUALES, SERVICIOS IAAS, PAAS</t>
  </si>
  <si>
    <t>DOCUMENTACIÓN PRODUCIDA POR LA OTI EN EL EJERCICIO DE SUS FUNCIONES</t>
  </si>
  <si>
    <t>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t>
  </si>
  <si>
    <t>DATACENTER
ARCHIVO CENTRALIZADO</t>
  </si>
  <si>
    <t>SISTEMA DE GESTIÓN DOCUMENTAL
DIRVE
HERRAMIENTAS COLABORATIVAS</t>
  </si>
  <si>
    <t xml:space="preserve">DOC, XLS, PPT, PDF, </t>
  </si>
  <si>
    <t>ACTAS, CONCEPTOS, PLANES, INFORMES, PLANES</t>
  </si>
  <si>
    <t>ADMINISTRADORES DE INFRAESTRUCTURA</t>
  </si>
  <si>
    <t>ESTE ACTIVO INCLUYE: ADMINISTRADOR INFRAESTRUCTURA, BASES DE DATOS.</t>
  </si>
  <si>
    <t>SOFTWARE BASE Y OTROS</t>
  </si>
  <si>
    <t>ESTE ACTIVO INCLUYE: SOFTWARE REQUERIDO POR LA OTI PARA LA OPERACIÓN DE LA ENTIDAD (SISTEMAS OPERATIVOS CLIENTE Y SERVIDORES, HERRAMIENTAS OFIMÁTICAS, ANTIVIRUS, CLIENTES DE INVENTARIO DE SOFTWARE, CLIENTES DE BACKUP, GESTION DE VULNERABILIDADES, VIRTUALIZACION, GESTION DE CONTENERDORES, GESTION DE IDENTIDADES, SOFTWARE DISEÑO.</t>
  </si>
  <si>
    <t>DIRECTORIO ACTIVO</t>
  </si>
  <si>
    <t>ESTE ACTIVO INCLUYE: DIRECTORIO ACTIVO, LDAP</t>
  </si>
  <si>
    <t>INFRAESTRUCTURA TECNOLOGICA</t>
  </si>
  <si>
    <t>DATACENTER SCRD - NUBE PUBLICA</t>
  </si>
  <si>
    <t>INFRAESTRUCTURA CRÍTICA</t>
  </si>
  <si>
    <t>DATACENTER
SEDE PRINCIPAL
SERVICIOS DE NUBE</t>
  </si>
  <si>
    <t xml:space="preserve">APLICATIVOS Y SISTEMAS DE INFORMACIÓN </t>
  </si>
  <si>
    <t xml:space="preserve">APLICATIVOS, MOTORES DE BASES DE DATOS, COMPONENTES, LENGUAJES DE PROGRAMACIÓN, REPOSITORIO DE VERSIONAMIENTO, CODIGO FUENTE, OTROS. </t>
  </si>
  <si>
    <t>GITLAB</t>
  </si>
  <si>
    <t xml:space="preserve">ANDRES CADENA
PATRICIA RODRIGUEZ </t>
  </si>
  <si>
    <t>CARLOS MAGALDI</t>
  </si>
  <si>
    <t>BENEFICIARIOS DE LOS INCENTIVOS ECONOMICOS PARA ARTISTAS Y GESTORES ESTABLECIDOS EN EL DECCRETO 561 DE 2020 EN EL QUE SE INCLUYE INFORMACIÓN DETALLADA SOBRE IDENTIFICACION DE LAS PERSONAS, CARACTERIZACION Y PUNTAJES OBTENIDOS NOMBRES Y APELLIDOS, CEDULA, NUMEROS DE CELULAR, VALOR A PAGAR, TIPO DE DOCUMENTO, CORREO ELECTRONICO, ESTRATO, FECHA DE EXPEDICIÓN DE CEDULA, PUNTAJE DE SISBEN, NUMERO DE CUENTA, CIUDAD Y DEPARTAMENTO, TIPO DE POBLACION</t>
  </si>
  <si>
    <t>SANDRA ARISTIZABAL</t>
  </si>
  <si>
    <t>A BASE DE DATOS CONTIENE LA INFORMACIÓN DE LOS EMPRENDIMIENTOS BENEFICIARIOS DEL PROGRAMA ALDEA CULTURAL Y CREATIVA, CUYO OBJETIVO ES IMPULSAR EL CRECIMIENTO ECONOMICO DE ESTOS, CON LA GENERACION DE EMPLEO, INGRESOS EN VENTAS Y SU EXPANSION NACIONAL E INTERNACIONAL. CONTIENE DATOS RELACIONADOS CON LAS CARACTERÍSTICAS ORGANIZACIONALES Y DE EXPERIENCIA DE LOS EMPRENDIMIENTOS.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t>
  </si>
  <si>
    <t>LA BASE DE DATOS CONTIENE LA INFORMACIÓN DE LOS MENTORES QUE SE FORMARON EN EL PROGRAMA ALDEA CULTURAL Y CREATIVA, CUYO OBJETIVO ES IMPULSAR EL CRECIMIENTO ECONOMICO DE EMPRENDIMEINTOS, CON LA GENERACION DE EMPLEO, INGRESOS EN VENTAS Y SU EXPANSION NACIONAL E INTERNACIONAL. CONTIENE DATOS RELACIONADOS CON LA FORMACIÓN ACADÉMICA Y LA EXPERIENCIA PROFESIONAL DE LOS MENTORES.
LOS MENTORES FUERON EVALUADOS MEDIANTE ENTREVISTAS DONDE SE VALORARON ASPECTOS COMO: VISION ESTRATEGICA; ORIENTACION AL CLIENTE; EXPERIENCIA EN EL ACOMPAÑAMIENTO A EMPRESAS; CONOCIMIENTO DE METODOLOGIAS DE ACOMPAÑAMIENTO EMPRESARIAL.</t>
  </si>
  <si>
    <t>LA BASE DE DATOS CONTIENE LA INFORMACIÓN DE LOS AGENTES BENEFICIARIOS DEL PROGRAMA ES CULTURA LOCAL, CUYO OBJETIVO ES APOYAR, REACTIVAR Y FORTALECER A LAS AGRUPACIONES Y MICROEMPRESAS DEL MUNDO DE LA CREATIVIDAD, LA CULTURA Y EL ARTE EN BOGOTA, CON RECURSOS PRIORIZADOS DESDE LOS FONDOS DE DESARROLLO LOCAL. CONTIENE DATOS RELACIONADOS CON LAS CARACTERÍSTICAS DE LOS GANADORES Y SUS PROYECTOS.</t>
  </si>
  <si>
    <t>ALEJANDRO FRANDO</t>
  </si>
  <si>
    <t>DANIELA ZAMUDIO</t>
  </si>
  <si>
    <t>CARLOS GAITAN</t>
  </si>
  <si>
    <t>DOCUMENTOS TÉCNICOS QUE CONTIENEN LA INFORMACIÓN DIAGNÓSTICA, MATRIZ DE CONSISTENCIA Y DEFINICIÓN DE LA ESTRATEGIA CON LA PORPUESTA DEL PLAN DE ACCIÓN DE LAS SIGUIENTES ESTRATEGIAS:
- CULTURA AMBIENTAL 
- SEGURIDAD Y CONVIVENCIA 
- MOVILIDAD 
-COMPORTAMIENTO Y SALUD 
- LÍNEA CALMA 
- ESCUELA DE HOMBRES AL CUIDADO
- DISCRIMINACIONES</t>
  </si>
  <si>
    <t>DOCUMENTOS DE BALANCE QUE CONTIENEN LA INFORMACIÓN RESULTADO DE LA IMPLEMENTACIÓN DE ESTRATEGIAS O LÍNEAS DE ACCIÓN, O EL ACOMPAÑAMIENTO DE TRANSFERENCIA METODOLÓGICA SEGUN NECESIDAD:
- CULTURA AMBIENTAL
- SEGURIDAD Y CONVIVENCIA 
- MOVILIDAD 
-COMPORTAMIENTO Y SALUD 
- LÍNEA CALMA 
- ESCUELA DE HOMBRES AL CUIDADO</t>
  </si>
  <si>
    <t xml:space="preserve">SON LAS ACCIONES DE FORMACIÓN Y ATENCIÓN DE LA ESTRATEGIA HOMBRES AL CUIDADO, EN SUS TRES LÍNEAS DE TRABAJO ( PRESENCIAL, MÓVIL Y DIGITAL) EN LOS SIGUIENTES MÓDULOS:  CUIDADO DIRECTO, CUIDADO INDIRECTO Y CUIDADO AMBIENTAL Y CUIDADO EMOCIONAL. </t>
  </si>
  <si>
    <t xml:space="preserve">APLICATIVO DJANGO </t>
  </si>
  <si>
    <t xml:space="preserve">APLICATIVO UTILIZADO PARA EL REGISTRO DE INFORMACIÒN DE LOS ORGANISMOS VINCULADOS AL SISTEMA NACIONAL DEL DEPORTE Y DE LAS LAS ESAL SUJETAS A INSPECCION, VIGILANCIA Y CONTROL </t>
  </si>
  <si>
    <t>DIRECCION DE PERSONAS JURIDICAS</t>
  </si>
  <si>
    <t>OFICINA DE TECNOLOGIAS DE LA INFORMACION</t>
  </si>
  <si>
    <t>.CSV .XLSX</t>
  </si>
  <si>
    <t>LILIAN MARCELA LOPEZ TORRES / JUAN MANUEL POVEDA MUÑOZ</t>
  </si>
  <si>
    <t>OSCAR MEDINA SÀNCHEZ</t>
  </si>
  <si>
    <t>EXPEDIENTES ADMINISTRATIVOS DE LOS ORGANISMOS DEPORTIVOS VINCUALDOS AL SISTEMA NACIONAL DEL DEPORTE</t>
  </si>
  <si>
    <t>INCLUYE LOS EXPEDIENTES DE LOS DOCUMENTOS DE ENTRADA Y SALIDA DE TRÁMITES Y SOLICITUDES REALIZADAS POR LAS ENTIDADES QUE CONFORMAN PARTE DEL SISTEMA NACIONAL DEL DEPORTE Y CUYA FUNCIÓN DE REGISTRO SE ENCUENTRA EN LA SECRETARÍA DE CULTURA, RECREACIÓN Y DEPORTE.</t>
  </si>
  <si>
    <t>OFICINA DE TECNOLOGIAS DE LA INFORMACION, GESTION DOCUMENTAL</t>
  </si>
  <si>
    <t>ARCHIVO LOCAL CENTRALIZADO</t>
  </si>
  <si>
    <t>PERSONAS JURIDICAS</t>
  </si>
  <si>
    <t>EXPEDIENTES ADMINISTRATIVOS DE LAS ENTIDADES SIN ANIMO DE LUCRO CON FINES CULTURALES, RECREATIVOS Y/O DEPORTIVOS</t>
  </si>
  <si>
    <t>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t>
  </si>
  <si>
    <t>GRUPO INTERNO DE RECURSOS FISICOS</t>
  </si>
  <si>
    <t xml:space="preserve">INSPECCIONES, VIGILANCIA Y CONTROLES.
</t>
  </si>
  <si>
    <t xml:space="preserve">INFORMACION RELACIONADA CON LAS ENTIDADES SIN ANIMO DE LUCRO RECOLECTADA EN LA BASE DE DATOS </t>
  </si>
  <si>
    <t>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t>
  </si>
  <si>
    <t>REGISTRO DE ACTIVOS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</si>
</sst>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d\-mmm\-yy"/>
  </numFmts>
  <fonts count="30" x14ac:knownFonts="1">
    <font>
      <sz val="11"/>
      <color theme="1"/>
      <name val="Calibri"/>
      <family val="2"/>
      <scheme val="minor"/>
    </font>
    <font>
      <sz val="10"/>
      <name val="Arial"/>
      <family val="2"/>
    </font>
    <font>
      <b/>
      <sz val="11"/>
      <name val="Times New Roman"/>
      <family val="1"/>
    </font>
    <font>
      <b/>
      <sz val="10"/>
      <name val="Times New Roman"/>
      <family val="1"/>
    </font>
    <font>
      <sz val="10"/>
      <name val="Times New Roman"/>
      <family val="1"/>
    </font>
    <font>
      <sz val="10"/>
      <color theme="1"/>
      <name val="Times New Roman"/>
      <family val="1"/>
    </font>
    <font>
      <b/>
      <sz val="12"/>
      <name val="Times New Roman"/>
      <family val="1"/>
    </font>
    <font>
      <b/>
      <sz val="10"/>
      <color theme="1"/>
      <name val="Times New Roman"/>
      <family val="1"/>
    </font>
    <font>
      <sz val="10"/>
      <color rgb="FF000000"/>
      <name val="Times New Roman"/>
      <family val="1"/>
    </font>
    <font>
      <sz val="11"/>
      <color rgb="FF000000"/>
      <name val="Calibri"/>
      <family val="2"/>
      <scheme val="minor"/>
    </font>
    <font>
      <b/>
      <sz val="10"/>
      <color rgb="FF000000"/>
      <name val="Times New Roman"/>
      <family val="1"/>
    </font>
    <font>
      <sz val="11"/>
      <color theme="0"/>
      <name val="Calibri"/>
      <family val="2"/>
      <scheme val="minor"/>
    </font>
    <font>
      <b/>
      <sz val="10"/>
      <color theme="0"/>
      <name val="Calibri"/>
      <family val="2"/>
      <scheme val="minor"/>
    </font>
    <font>
      <sz val="11"/>
      <color rgb="FFFFFFFF"/>
      <name val="Calibri"/>
      <family val="2"/>
      <charset val="1"/>
    </font>
    <font>
      <b/>
      <sz val="9"/>
      <color rgb="FFFFFFFF"/>
      <name val="Arial Narrow"/>
      <family val="2"/>
      <charset val="1"/>
    </font>
    <font>
      <sz val="11"/>
      <color rgb="FF000000"/>
      <name val="Calibri"/>
      <family val="2"/>
      <charset val="1"/>
    </font>
    <font>
      <sz val="9"/>
      <color rgb="FF000000"/>
      <name val="Arial Narrow"/>
      <family val="2"/>
      <charset val="1"/>
    </font>
    <font>
      <sz val="9"/>
      <name val="Arial Narrow"/>
      <family val="2"/>
      <charset val="1"/>
    </font>
    <font>
      <b/>
      <sz val="9"/>
      <color rgb="FF000000"/>
      <name val="Arial Narrow"/>
      <family val="2"/>
      <charset val="1"/>
    </font>
    <font>
      <sz val="12"/>
      <color theme="1"/>
      <name val="Times New Roman"/>
      <family val="1"/>
    </font>
    <font>
      <sz val="12"/>
      <name val="Times New Roman"/>
      <family val="1"/>
    </font>
    <font>
      <b/>
      <sz val="10"/>
      <color theme="0"/>
      <name val="Times New Roman"/>
      <family val="1"/>
    </font>
    <font>
      <b/>
      <sz val="10"/>
      <color theme="0"/>
      <name val="Arial"/>
      <family val="2"/>
    </font>
    <font>
      <sz val="12"/>
      <color rgb="FF000000"/>
      <name val="Times New Roman"/>
      <family val="1"/>
    </font>
    <font>
      <b/>
      <sz val="10"/>
      <name val="Calibri"/>
      <family val="2"/>
      <scheme val="minor"/>
    </font>
    <font>
      <sz val="8"/>
      <name val="Calibri"/>
      <family val="2"/>
      <scheme val="minor"/>
    </font>
    <font>
      <sz val="12"/>
      <color rgb="FFFF0000"/>
      <name val="Times New Roman"/>
      <family val="1"/>
    </font>
    <font>
      <sz val="11"/>
      <color theme="1"/>
      <name val="Calibri"/>
      <family val="2"/>
      <scheme val="minor"/>
    </font>
    <font>
      <sz val="12"/>
      <color rgb="FF000000"/>
      <name val="Times New Roman"/>
      <family val="1"/>
      <charset val="1"/>
    </font>
    <font>
      <sz val="12"/>
      <name val="Times New Roman"/>
      <family val="1"/>
      <charset val="1"/>
    </font>
  </fonts>
  <fills count="3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9"/>
      </patternFill>
    </fill>
    <fill>
      <patternFill patternType="solid">
        <fgColor rgb="FF70AD47"/>
        <bgColor rgb="FF92D050"/>
      </patternFill>
    </fill>
    <fill>
      <patternFill patternType="solid">
        <fgColor rgb="FF242BB9"/>
        <bgColor rgb="FF203864"/>
      </patternFill>
    </fill>
    <fill>
      <patternFill patternType="solid">
        <fgColor rgb="FFFFFFFF"/>
        <bgColor rgb="FFFFFFCC"/>
      </patternFill>
    </fill>
    <fill>
      <patternFill patternType="solid">
        <fgColor rgb="FFFFFF00"/>
        <bgColor rgb="FFFFFF00"/>
      </patternFill>
    </fill>
    <fill>
      <patternFill patternType="solid">
        <fgColor rgb="FF00B050"/>
        <bgColor rgb="FF008080"/>
      </patternFill>
    </fill>
    <fill>
      <patternFill patternType="solid">
        <fgColor rgb="FFC55A11"/>
        <bgColor rgb="FF993300"/>
      </patternFill>
    </fill>
    <fill>
      <patternFill patternType="solid">
        <fgColor rgb="FFB4C7E7"/>
        <bgColor rgb="FFBFBFBF"/>
      </patternFill>
    </fill>
    <fill>
      <patternFill patternType="solid">
        <fgColor rgb="FF2E75B6"/>
        <bgColor rgb="FF2F5597"/>
      </patternFill>
    </fill>
    <fill>
      <patternFill patternType="solid">
        <fgColor rgb="FF92D050"/>
        <bgColor rgb="FFA9D18E"/>
      </patternFill>
    </fill>
    <fill>
      <patternFill patternType="solid">
        <fgColor rgb="FF548235"/>
        <bgColor rgb="FF595959"/>
      </patternFill>
    </fill>
    <fill>
      <patternFill patternType="solid">
        <fgColor rgb="FF00B0F0"/>
        <bgColor rgb="FF008CB9"/>
      </patternFill>
    </fill>
    <fill>
      <patternFill patternType="solid">
        <fgColor rgb="FFC5E0B4"/>
        <bgColor rgb="FFD9D9D9"/>
      </patternFill>
    </fill>
    <fill>
      <patternFill patternType="solid">
        <fgColor rgb="FF7030A0"/>
        <bgColor rgb="FF993366"/>
      </patternFill>
    </fill>
    <fill>
      <patternFill patternType="solid">
        <fgColor rgb="FF242BB9"/>
        <bgColor indexed="64"/>
      </patternFill>
    </fill>
    <fill>
      <patternFill patternType="solid">
        <fgColor indexed="65"/>
        <bgColor indexed="64"/>
      </patternFill>
    </fill>
    <fill>
      <patternFill patternType="solid">
        <fgColor rgb="FF7030A0"/>
        <bgColor indexed="64"/>
      </patternFill>
    </fill>
    <fill>
      <patternFill patternType="solid">
        <fgColor theme="0"/>
        <bgColor rgb="FFFFFF00"/>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rgb="FFFFFF00"/>
        <bgColor indexed="64"/>
      </patternFill>
    </fill>
    <fill>
      <patternFill patternType="solid">
        <fgColor theme="9"/>
        <bgColor indexed="64"/>
      </patternFill>
    </fill>
    <fill>
      <patternFill patternType="solid">
        <fgColor rgb="FFFFFFFF"/>
        <bgColor rgb="FFFFFFFF"/>
      </patternFill>
    </fill>
    <fill>
      <patternFill patternType="solid">
        <fgColor theme="0"/>
        <bgColor theme="0"/>
      </patternFill>
    </fill>
    <fill>
      <patternFill patternType="solid">
        <fgColor theme="4"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auto="1"/>
      </right>
      <top/>
      <bottom style="thin">
        <color auto="1"/>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mediumDash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s>
  <cellStyleXfs count="6">
    <xf numFmtId="0" fontId="0" fillId="0" borderId="0"/>
    <xf numFmtId="9" fontId="1" fillId="0" borderId="0" applyFont="0" applyFill="0" applyBorder="0" applyAlignment="0" applyProtection="0"/>
    <xf numFmtId="0" fontId="11" fillId="5" borderId="0" applyNumberFormat="0" applyBorder="0" applyAlignment="0" applyProtection="0"/>
    <xf numFmtId="0" fontId="13" fillId="6" borderId="0" applyBorder="0" applyProtection="0"/>
    <xf numFmtId="0" fontId="15" fillId="0" borderId="0"/>
    <xf numFmtId="0" fontId="27" fillId="0" borderId="0"/>
  </cellStyleXfs>
  <cellXfs count="263">
    <xf numFmtId="0" fontId="0" fillId="0" borderId="0" xfId="0"/>
    <xf numFmtId="0" fontId="14" fillId="7" borderId="0" xfId="3" applyFont="1" applyFill="1" applyBorder="1" applyAlignment="1" applyProtection="1">
      <alignment horizontal="center" vertical="center" wrapText="1"/>
    </xf>
    <xf numFmtId="0" fontId="16" fillId="0" borderId="0" xfId="4" applyFont="1" applyAlignment="1">
      <alignment wrapText="1"/>
    </xf>
    <xf numFmtId="0" fontId="16" fillId="0" borderId="0" xfId="4" applyFont="1"/>
    <xf numFmtId="0" fontId="14" fillId="7" borderId="1" xfId="3" applyFont="1" applyFill="1" applyBorder="1" applyAlignment="1" applyProtection="1">
      <alignment horizontal="center" vertical="center" wrapText="1"/>
    </xf>
    <xf numFmtId="0" fontId="16" fillId="0" borderId="1" xfId="4" applyFont="1" applyBorder="1" applyAlignment="1">
      <alignment horizontal="center" vertical="center" wrapText="1"/>
    </xf>
    <xf numFmtId="0" fontId="16" fillId="0" borderId="1" xfId="4" applyFont="1" applyBorder="1" applyAlignment="1">
      <alignment horizontal="left" vertical="center" wrapText="1"/>
    </xf>
    <xf numFmtId="0" fontId="16" fillId="8" borderId="1" xfId="4" applyFont="1" applyFill="1" applyBorder="1" applyAlignment="1">
      <alignment horizontal="justify" vertical="center" wrapText="1"/>
    </xf>
    <xf numFmtId="0" fontId="16" fillId="8" borderId="1" xfId="4" applyFont="1" applyFill="1" applyBorder="1" applyAlignment="1">
      <alignment horizontal="left" vertical="center" wrapText="1"/>
    </xf>
    <xf numFmtId="0" fontId="16" fillId="8" borderId="1" xfId="4" applyFont="1" applyFill="1" applyBorder="1" applyAlignment="1">
      <alignment horizontal="justify" vertical="top" wrapText="1"/>
    </xf>
    <xf numFmtId="0" fontId="16" fillId="0" borderId="1" xfId="4" applyFont="1" applyBorder="1" applyAlignment="1">
      <alignment horizontal="justify" vertical="center" wrapText="1"/>
    </xf>
    <xf numFmtId="0" fontId="14" fillId="7" borderId="1" xfId="4" applyFont="1" applyFill="1" applyBorder="1" applyAlignment="1">
      <alignment horizontal="center" vertical="center"/>
    </xf>
    <xf numFmtId="0" fontId="16" fillId="0" borderId="1" xfId="4" applyFont="1" applyBorder="1" applyAlignment="1">
      <alignment horizontal="left" vertical="center"/>
    </xf>
    <xf numFmtId="0" fontId="16" fillId="0" borderId="1" xfId="4" applyFont="1" applyBorder="1" applyAlignment="1">
      <alignment horizontal="center" vertical="center"/>
    </xf>
    <xf numFmtId="0" fontId="16" fillId="0" borderId="1" xfId="4" applyFont="1" applyBorder="1" applyAlignment="1">
      <alignment horizontal="justify" vertical="center"/>
    </xf>
    <xf numFmtId="0" fontId="14" fillId="7" borderId="1" xfId="4" applyFont="1" applyFill="1" applyBorder="1" applyAlignment="1">
      <alignment horizontal="center" vertical="center" wrapText="1"/>
    </xf>
    <xf numFmtId="0" fontId="17" fillId="8" borderId="1" xfId="4" applyFont="1" applyFill="1" applyBorder="1" applyAlignment="1">
      <alignment horizontal="center" vertical="center" wrapText="1"/>
    </xf>
    <xf numFmtId="0" fontId="18" fillId="9" borderId="21" xfId="4" applyFont="1" applyFill="1" applyBorder="1" applyAlignment="1">
      <alignment horizontal="center" vertical="center"/>
    </xf>
    <xf numFmtId="0" fontId="18" fillId="0" borderId="23" xfId="4" applyFont="1" applyBorder="1" applyAlignment="1">
      <alignment horizontal="center" vertical="center" wrapText="1"/>
    </xf>
    <xf numFmtId="0" fontId="18" fillId="0" borderId="21" xfId="4" applyFont="1" applyBorder="1" applyAlignment="1">
      <alignment horizontal="center" vertical="center" wrapText="1"/>
    </xf>
    <xf numFmtId="0" fontId="16" fillId="10" borderId="31" xfId="4" applyFont="1" applyFill="1" applyBorder="1" applyAlignment="1">
      <alignment vertical="center"/>
    </xf>
    <xf numFmtId="0" fontId="18" fillId="9" borderId="28" xfId="4" applyFont="1" applyFill="1" applyBorder="1" applyAlignment="1">
      <alignment horizontal="center" vertical="center" wrapText="1"/>
    </xf>
    <xf numFmtId="0" fontId="16" fillId="9" borderId="13" xfId="4" applyFont="1" applyFill="1" applyBorder="1" applyAlignment="1">
      <alignment horizontal="left" vertical="center" wrapText="1"/>
    </xf>
    <xf numFmtId="0" fontId="16" fillId="0" borderId="28" xfId="4" applyFont="1" applyBorder="1" applyAlignment="1">
      <alignment vertical="center"/>
    </xf>
    <xf numFmtId="0" fontId="18" fillId="11" borderId="28" xfId="4" applyFont="1" applyFill="1" applyBorder="1" applyAlignment="1">
      <alignment horizontal="center" vertical="center" wrapText="1"/>
    </xf>
    <xf numFmtId="0" fontId="16" fillId="9" borderId="5" xfId="4" applyFont="1" applyFill="1" applyBorder="1" applyAlignment="1">
      <alignment horizontal="left" vertical="center" wrapText="1"/>
    </xf>
    <xf numFmtId="0" fontId="16" fillId="12" borderId="28" xfId="4" applyFont="1" applyFill="1" applyBorder="1" applyAlignment="1">
      <alignment vertical="center"/>
    </xf>
    <xf numFmtId="0" fontId="18" fillId="13" borderId="28" xfId="4" applyFont="1" applyFill="1" applyBorder="1" applyAlignment="1">
      <alignment horizontal="center" vertical="center" wrapText="1"/>
    </xf>
    <xf numFmtId="0" fontId="16" fillId="9" borderId="6" xfId="4" applyFont="1" applyFill="1" applyBorder="1" applyAlignment="1">
      <alignment horizontal="left" vertical="center" wrapText="1"/>
    </xf>
    <xf numFmtId="0" fontId="16" fillId="14" borderId="29" xfId="4" applyFont="1" applyFill="1" applyBorder="1" applyAlignment="1">
      <alignment vertical="center"/>
    </xf>
    <xf numFmtId="0" fontId="18" fillId="15" borderId="28" xfId="4" applyFont="1" applyFill="1" applyBorder="1" applyAlignment="1">
      <alignment horizontal="center" vertical="center" wrapText="1"/>
    </xf>
    <xf numFmtId="0" fontId="18" fillId="16" borderId="28" xfId="4" applyFont="1" applyFill="1" applyBorder="1" applyAlignment="1">
      <alignment horizontal="center" vertical="center" wrapText="1"/>
    </xf>
    <xf numFmtId="0" fontId="18" fillId="17" borderId="28" xfId="4" applyFont="1" applyFill="1" applyBorder="1" applyAlignment="1">
      <alignment horizontal="center" vertical="center" wrapText="1"/>
    </xf>
    <xf numFmtId="0" fontId="16" fillId="11" borderId="34" xfId="4" applyFont="1" applyFill="1" applyBorder="1" applyAlignment="1">
      <alignment horizontal="left" vertical="center" wrapText="1"/>
    </xf>
    <xf numFmtId="0" fontId="18" fillId="18" borderId="29" xfId="4" applyFont="1" applyFill="1" applyBorder="1" applyAlignment="1">
      <alignment horizontal="center" vertical="center" wrapText="1"/>
    </xf>
    <xf numFmtId="0" fontId="18" fillId="0" borderId="0" xfId="4" applyFont="1" applyAlignment="1">
      <alignment horizontal="center" vertical="center" wrapText="1"/>
    </xf>
    <xf numFmtId="0" fontId="16" fillId="11" borderId="6" xfId="4" applyFont="1" applyFill="1" applyBorder="1" applyAlignment="1">
      <alignment horizontal="left" vertical="center" wrapText="1"/>
    </xf>
    <xf numFmtId="0" fontId="16" fillId="11" borderId="28" xfId="4" applyFont="1" applyFill="1" applyBorder="1" applyAlignment="1">
      <alignment horizontal="left" vertical="center" wrapText="1"/>
    </xf>
    <xf numFmtId="0" fontId="16" fillId="13" borderId="31" xfId="4" applyFont="1" applyFill="1" applyBorder="1" applyAlignment="1">
      <alignment horizontal="left" vertical="center" wrapText="1"/>
    </xf>
    <xf numFmtId="0" fontId="16" fillId="15" borderId="32" xfId="4" applyFont="1" applyFill="1" applyBorder="1" applyAlignment="1">
      <alignment horizontal="left" vertical="center" wrapText="1"/>
    </xf>
    <xf numFmtId="0" fontId="16" fillId="0" borderId="0" xfId="4" applyFont="1" applyAlignment="1">
      <alignment horizontal="center" vertical="center" wrapText="1"/>
    </xf>
    <xf numFmtId="0" fontId="16" fillId="16" borderId="28" xfId="4" applyFont="1" applyFill="1" applyBorder="1" applyAlignment="1">
      <alignment horizontal="left" vertical="center" wrapText="1"/>
    </xf>
    <xf numFmtId="0" fontId="16" fillId="17" borderId="28" xfId="4" applyFont="1" applyFill="1" applyBorder="1" applyAlignment="1">
      <alignment horizontal="left" vertical="center" wrapText="1"/>
    </xf>
    <xf numFmtId="0" fontId="16" fillId="18" borderId="28" xfId="4" applyFont="1" applyFill="1" applyBorder="1" applyAlignment="1">
      <alignment horizontal="left" vertical="center" wrapText="1"/>
    </xf>
    <xf numFmtId="0" fontId="15" fillId="0" borderId="0" xfId="4"/>
    <xf numFmtId="0" fontId="16" fillId="9" borderId="34" xfId="4" applyFont="1" applyFill="1" applyBorder="1" applyAlignment="1">
      <alignment horizontal="left" vertical="center" wrapText="1"/>
    </xf>
    <xf numFmtId="0" fontId="16" fillId="0" borderId="0" xfId="4" applyFont="1" applyAlignment="1">
      <alignment horizontal="center" vertical="center"/>
    </xf>
    <xf numFmtId="0" fontId="14" fillId="7" borderId="1" xfId="3" applyFont="1" applyFill="1" applyBorder="1" applyAlignment="1" applyProtection="1">
      <alignment horizontal="center" vertical="center" wrapText="1"/>
    </xf>
    <xf numFmtId="0" fontId="8" fillId="0" borderId="0" xfId="0" applyFont="1" applyProtection="1">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3" borderId="0" xfId="0" applyFont="1" applyFill="1" applyAlignment="1" applyProtection="1">
      <alignment vertical="center" wrapText="1"/>
      <protection locked="0"/>
    </xf>
    <xf numFmtId="0" fontId="8" fillId="3" borderId="0" xfId="0" applyFont="1" applyFill="1" applyAlignment="1" applyProtection="1">
      <alignment wrapText="1"/>
      <protection locked="0"/>
    </xf>
    <xf numFmtId="0" fontId="5" fillId="0" borderId="0" xfId="0" applyFont="1" applyProtection="1">
      <protection locked="0"/>
    </xf>
    <xf numFmtId="0" fontId="21" fillId="19" borderId="35" xfId="2" applyFont="1" applyFill="1" applyBorder="1" applyAlignment="1">
      <alignment vertical="center" wrapText="1"/>
    </xf>
    <xf numFmtId="0" fontId="4" fillId="2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2" borderId="1" xfId="0" applyFill="1" applyBorder="1"/>
    <xf numFmtId="0" fontId="18" fillId="22" borderId="21" xfId="4" applyFont="1" applyFill="1" applyBorder="1" applyAlignment="1">
      <alignment horizontal="center" vertical="center"/>
    </xf>
    <xf numFmtId="0" fontId="16" fillId="23" borderId="31" xfId="4" applyFont="1" applyFill="1" applyBorder="1" applyAlignment="1">
      <alignment vertical="center" wrapText="1"/>
    </xf>
    <xf numFmtId="0" fontId="16" fillId="23" borderId="28" xfId="4" applyFont="1" applyFill="1" applyBorder="1" applyAlignment="1">
      <alignment vertical="center" wrapText="1"/>
    </xf>
    <xf numFmtId="0" fontId="16" fillId="2" borderId="28" xfId="4" applyFont="1" applyFill="1" applyBorder="1" applyAlignment="1">
      <alignment vertical="center" wrapText="1"/>
    </xf>
    <xf numFmtId="0" fontId="16" fillId="2" borderId="30" xfId="4" applyFont="1" applyFill="1" applyBorder="1" applyAlignment="1">
      <alignment vertical="center" wrapText="1"/>
    </xf>
    <xf numFmtId="0" fontId="16" fillId="24" borderId="28" xfId="4" applyFont="1" applyFill="1" applyBorder="1" applyAlignment="1">
      <alignment vertical="center" wrapText="1"/>
    </xf>
    <xf numFmtId="0" fontId="16" fillId="25" borderId="29" xfId="4" applyFont="1" applyFill="1" applyBorder="1" applyAlignment="1">
      <alignment vertical="center" wrapText="1"/>
    </xf>
    <xf numFmtId="0" fontId="8" fillId="0" borderId="0" xfId="0" applyFont="1" applyAlignment="1" applyProtection="1">
      <alignment wrapText="1"/>
      <protection locked="0"/>
    </xf>
    <xf numFmtId="0" fontId="9" fillId="0" borderId="0" xfId="0" applyFont="1" applyProtection="1">
      <protection locked="0"/>
    </xf>
    <xf numFmtId="0" fontId="8" fillId="0" borderId="0" xfId="0" applyFont="1" applyAlignment="1" applyProtection="1">
      <alignment horizontal="center"/>
      <protection locked="0"/>
    </xf>
    <xf numFmtId="0" fontId="10" fillId="3" borderId="0" xfId="0" applyFont="1" applyFill="1" applyAlignment="1" applyProtection="1">
      <alignment horizontal="left" vertical="center" wrapText="1"/>
      <protection locked="0"/>
    </xf>
    <xf numFmtId="0" fontId="10"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24" xfId="0" applyFont="1" applyBorder="1" applyProtection="1">
      <protection locked="0"/>
    </xf>
    <xf numFmtId="0" fontId="5" fillId="0" borderId="1" xfId="0" applyFont="1" applyBorder="1" applyProtection="1">
      <protection locked="0"/>
    </xf>
    <xf numFmtId="0" fontId="8" fillId="0" borderId="0" xfId="0" applyFont="1" applyBorder="1" applyProtection="1">
      <protection locked="0"/>
    </xf>
    <xf numFmtId="0" fontId="8" fillId="3" borderId="0" xfId="0" applyFont="1" applyFill="1" applyAlignment="1" applyProtection="1">
      <alignment vertical="top"/>
      <protection locked="0"/>
    </xf>
    <xf numFmtId="0" fontId="4" fillId="3" borderId="0" xfId="0" applyFont="1" applyFill="1" applyAlignment="1" applyProtection="1">
      <alignment vertical="top" wrapText="1"/>
      <protection locked="0"/>
    </xf>
    <xf numFmtId="0" fontId="8" fillId="3" borderId="0" xfId="0" applyFont="1" applyFill="1" applyAlignment="1" applyProtection="1">
      <alignment vertical="top" wrapText="1"/>
      <protection locked="0"/>
    </xf>
    <xf numFmtId="0" fontId="8" fillId="3" borderId="0" xfId="0" applyFont="1" applyFill="1" applyProtection="1">
      <protection locked="0"/>
    </xf>
    <xf numFmtId="0" fontId="8" fillId="0" borderId="11"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6" xfId="0" applyFont="1" applyBorder="1" applyAlignment="1" applyProtection="1">
      <alignment horizontal="center"/>
      <protection locked="0"/>
    </xf>
    <xf numFmtId="0" fontId="19" fillId="2" borderId="0"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0" fillId="0" borderId="0" xfId="0" applyProtection="1">
      <protection locked="0"/>
    </xf>
    <xf numFmtId="0" fontId="19" fillId="2" borderId="0" xfId="0" applyFont="1" applyFill="1" applyAlignment="1" applyProtection="1">
      <alignment horizontal="center" vertical="center" wrapText="1"/>
      <protection locked="0"/>
    </xf>
    <xf numFmtId="0" fontId="12" fillId="21" borderId="36" xfId="2" applyFont="1" applyFill="1" applyBorder="1" applyAlignment="1" applyProtection="1">
      <alignment horizontal="center" vertical="center" wrapText="1"/>
      <protection locked="0"/>
    </xf>
    <xf numFmtId="0" fontId="24" fillId="26" borderId="36" xfId="2" applyFont="1" applyFill="1" applyBorder="1" applyAlignment="1" applyProtection="1">
      <alignment horizontal="center" vertical="center" wrapText="1"/>
      <protection locked="0"/>
    </xf>
    <xf numFmtId="0" fontId="24" fillId="27" borderId="36" xfId="2" applyFont="1" applyFill="1" applyBorder="1" applyAlignment="1" applyProtection="1">
      <alignment horizontal="center" vertical="center" wrapText="1"/>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hidden="1"/>
    </xf>
    <xf numFmtId="0" fontId="19" fillId="2" borderId="36" xfId="0" applyFont="1" applyFill="1" applyBorder="1" applyAlignment="1" applyProtection="1">
      <alignment vertical="center"/>
      <protection locked="0"/>
    </xf>
    <xf numFmtId="0" fontId="21" fillId="21" borderId="37" xfId="0" applyFont="1" applyFill="1" applyBorder="1" applyAlignment="1" applyProtection="1">
      <alignment horizontal="center" vertical="center" wrapText="1"/>
      <protection locked="0"/>
    </xf>
    <xf numFmtId="0" fontId="19" fillId="2" borderId="36" xfId="0" applyFont="1" applyFill="1" applyBorder="1" applyAlignment="1" applyProtection="1">
      <alignment horizontal="center" vertical="center" wrapText="1"/>
      <protection locked="0" hidden="1"/>
    </xf>
    <xf numFmtId="0" fontId="20" fillId="0" borderId="36" xfId="0" applyFont="1" applyBorder="1" applyAlignment="1" applyProtection="1">
      <alignment horizontal="center" vertical="center" wrapText="1"/>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locked="0"/>
    </xf>
    <xf numFmtId="0" fontId="19" fillId="2" borderId="36" xfId="0" applyFont="1" applyFill="1" applyBorder="1" applyAlignment="1" applyProtection="1">
      <alignment vertical="center" wrapText="1"/>
      <protection locked="0"/>
    </xf>
    <xf numFmtId="0" fontId="19" fillId="2" borderId="36" xfId="0" applyFont="1" applyFill="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hidden="1"/>
    </xf>
    <xf numFmtId="0" fontId="20" fillId="3" borderId="36" xfId="0" applyFont="1" applyFill="1" applyBorder="1" applyAlignment="1" applyProtection="1">
      <alignment vertical="center" wrapText="1"/>
      <protection locked="0"/>
    </xf>
    <xf numFmtId="0" fontId="23" fillId="0" borderId="36" xfId="0" applyFont="1" applyBorder="1" applyAlignment="1" applyProtection="1">
      <alignment horizontal="center" vertical="center" wrapText="1"/>
      <protection locked="0"/>
    </xf>
    <xf numFmtId="1" fontId="20" fillId="2" borderId="36" xfId="1" applyNumberFormat="1" applyFont="1" applyFill="1" applyBorder="1" applyAlignment="1" applyProtection="1">
      <alignment horizontal="center" vertical="center" wrapText="1"/>
      <protection locked="0"/>
    </xf>
    <xf numFmtId="0" fontId="20" fillId="3" borderId="36" xfId="0" applyFont="1" applyFill="1" applyBorder="1" applyAlignment="1" applyProtection="1">
      <alignment horizontal="center" vertical="center" wrapText="1"/>
      <protection locked="0"/>
    </xf>
    <xf numFmtId="14" fontId="19" fillId="2" borderId="36" xfId="0" applyNumberFormat="1" applyFont="1" applyFill="1" applyBorder="1" applyAlignment="1" applyProtection="1">
      <alignment horizontal="center" vertical="center"/>
      <protection locked="0"/>
    </xf>
    <xf numFmtId="0" fontId="28" fillId="8" borderId="36" xfId="0" applyFont="1" applyFill="1" applyBorder="1" applyAlignment="1" applyProtection="1">
      <alignment horizontal="center" vertical="center"/>
      <protection locked="0"/>
    </xf>
    <xf numFmtId="0" fontId="28" fillId="8" borderId="36" xfId="0" applyFont="1" applyFill="1" applyBorder="1" applyAlignment="1" applyProtection="1">
      <alignment horizontal="center" vertical="center" wrapText="1"/>
      <protection locked="0"/>
    </xf>
    <xf numFmtId="0" fontId="28" fillId="8" borderId="36" xfId="0" applyFont="1" applyFill="1" applyBorder="1" applyAlignment="1" applyProtection="1">
      <alignment vertical="center" wrapText="1"/>
      <protection locked="0"/>
    </xf>
    <xf numFmtId="0" fontId="29" fillId="8" borderId="36" xfId="0" applyFont="1" applyFill="1" applyBorder="1" applyAlignment="1" applyProtection="1">
      <alignment vertical="center" wrapText="1"/>
      <protection locked="0"/>
    </xf>
    <xf numFmtId="0" fontId="29" fillId="0" borderId="36" xfId="0" applyFont="1" applyBorder="1" applyAlignment="1" applyProtection="1">
      <alignment horizontal="center" vertical="center" wrapText="1"/>
      <protection hidden="1"/>
    </xf>
    <xf numFmtId="0" fontId="28" fillId="8" borderId="36" xfId="0" applyFont="1" applyFill="1" applyBorder="1" applyAlignment="1" applyProtection="1">
      <alignment vertical="center"/>
      <protection locked="0"/>
    </xf>
    <xf numFmtId="164" fontId="28" fillId="8" borderId="36" xfId="0" applyNumberFormat="1" applyFont="1" applyFill="1" applyBorder="1" applyAlignment="1" applyProtection="1">
      <alignment vertical="center"/>
      <protection locked="0"/>
    </xf>
    <xf numFmtId="0" fontId="19" fillId="0" borderId="36" xfId="0" applyFont="1" applyBorder="1" applyAlignment="1" applyProtection="1">
      <alignment vertical="center" wrapText="1"/>
      <protection locked="0"/>
    </xf>
    <xf numFmtId="15" fontId="19" fillId="2" borderId="36" xfId="0" applyNumberFormat="1" applyFont="1" applyFill="1" applyBorder="1" applyAlignment="1" applyProtection="1">
      <alignment vertical="center"/>
      <protection locked="0"/>
    </xf>
    <xf numFmtId="1" fontId="4" fillId="2" borderId="36" xfId="1" applyNumberFormat="1" applyFont="1" applyFill="1" applyBorder="1" applyAlignment="1" applyProtection="1">
      <alignment horizontal="left" vertical="center" wrapText="1"/>
      <protection locked="0"/>
    </xf>
    <xf numFmtId="0" fontId="5" fillId="2" borderId="36" xfId="0" applyFont="1" applyFill="1" applyBorder="1" applyAlignment="1" applyProtection="1">
      <alignment horizontal="center" vertical="center" wrapText="1"/>
      <protection locked="0"/>
    </xf>
    <xf numFmtId="15" fontId="5" fillId="2" borderId="36"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vertical="center" wrapText="1"/>
      <protection locked="0"/>
    </xf>
    <xf numFmtId="1" fontId="4" fillId="0" borderId="36" xfId="1" applyNumberFormat="1" applyFont="1" applyFill="1" applyBorder="1" applyAlignment="1" applyProtection="1">
      <alignment horizontal="left" vertical="center" wrapText="1"/>
      <protection locked="0"/>
    </xf>
    <xf numFmtId="0" fontId="5" fillId="0" borderId="36" xfId="0" applyFont="1" applyFill="1" applyBorder="1" applyAlignment="1" applyProtection="1">
      <alignment horizontal="center" vertical="center" wrapText="1"/>
      <protection locked="0"/>
    </xf>
    <xf numFmtId="15" fontId="5" fillId="0" borderId="36" xfId="0" applyNumberFormat="1" applyFont="1" applyFill="1" applyBorder="1" applyAlignment="1" applyProtection="1">
      <alignment horizontal="center" vertical="center" wrapText="1"/>
      <protection locked="0"/>
    </xf>
    <xf numFmtId="0" fontId="5" fillId="0" borderId="36" xfId="0" applyFont="1" applyFill="1" applyBorder="1" applyAlignment="1" applyProtection="1">
      <alignment vertical="center" wrapText="1"/>
      <protection locked="0"/>
    </xf>
    <xf numFmtId="0" fontId="4" fillId="3" borderId="36" xfId="0" applyFont="1" applyFill="1" applyBorder="1" applyAlignment="1" applyProtection="1">
      <alignment vertical="center" wrapText="1"/>
      <protection locked="0"/>
    </xf>
    <xf numFmtId="0" fontId="4" fillId="0" borderId="36" xfId="0" applyFont="1" applyFill="1" applyBorder="1" applyAlignment="1" applyProtection="1">
      <alignment vertical="center" wrapText="1"/>
      <protection locked="0"/>
    </xf>
    <xf numFmtId="0" fontId="4" fillId="0" borderId="36" xfId="0" applyFont="1" applyBorder="1" applyAlignment="1" applyProtection="1">
      <alignment horizontal="center" vertical="center" wrapText="1"/>
      <protection hidden="1"/>
    </xf>
    <xf numFmtId="0" fontId="4" fillId="0" borderId="36" xfId="0" applyFont="1" applyFill="1" applyBorder="1" applyAlignment="1" applyProtection="1">
      <alignment horizontal="center" vertical="center" wrapText="1"/>
      <protection hidden="1"/>
    </xf>
    <xf numFmtId="0" fontId="5" fillId="2" borderId="36" xfId="0" applyFont="1" applyFill="1" applyBorder="1" applyAlignment="1" applyProtection="1">
      <alignment vertical="center"/>
      <protection locked="0"/>
    </xf>
    <xf numFmtId="15" fontId="5" fillId="2" borderId="36" xfId="0" applyNumberFormat="1"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15" fontId="5" fillId="0" borderId="36" xfId="0" applyNumberFormat="1" applyFont="1" applyFill="1" applyBorder="1" applyAlignment="1" applyProtection="1">
      <alignment vertical="center"/>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locked="0"/>
    </xf>
    <xf numFmtId="0" fontId="19" fillId="2" borderId="36" xfId="0" applyFont="1" applyFill="1" applyBorder="1" applyAlignment="1" applyProtection="1">
      <alignment vertical="center" wrapText="1"/>
      <protection locked="0"/>
    </xf>
    <xf numFmtId="0" fontId="19" fillId="2" borderId="36" xfId="0" applyFont="1" applyFill="1" applyBorder="1" applyAlignment="1" applyProtection="1">
      <alignment vertical="center" wrapText="1"/>
      <protection locked="0"/>
    </xf>
    <xf numFmtId="0" fontId="20" fillId="3" borderId="36" xfId="0" applyFont="1" applyFill="1" applyBorder="1" applyAlignment="1" applyProtection="1">
      <alignment vertical="center" wrapText="1"/>
      <protection locked="0"/>
    </xf>
    <xf numFmtId="0" fontId="19" fillId="2" borderId="36" xfId="0" applyFont="1" applyFill="1" applyBorder="1" applyAlignment="1" applyProtection="1">
      <alignment vertical="center" wrapText="1"/>
      <protection locked="0"/>
    </xf>
    <xf numFmtId="0" fontId="20" fillId="0" borderId="36" xfId="0" applyFont="1" applyBorder="1" applyAlignment="1" applyProtection="1">
      <alignment horizontal="center" vertical="center" wrapText="1"/>
      <protection hidden="1"/>
    </xf>
    <xf numFmtId="0" fontId="19" fillId="2" borderId="36" xfId="0" applyFont="1" applyFill="1" applyBorder="1" applyAlignment="1" applyProtection="1">
      <alignment vertical="center" wrapText="1"/>
      <protection locked="0"/>
    </xf>
    <xf numFmtId="0" fontId="19" fillId="2" borderId="36" xfId="0" applyFont="1" applyFill="1" applyBorder="1" applyAlignment="1" applyProtection="1">
      <alignment vertical="center"/>
      <protection locked="0"/>
    </xf>
    <xf numFmtId="15" fontId="19" fillId="2" borderId="36" xfId="0" applyNumberFormat="1" applyFont="1" applyFill="1" applyBorder="1" applyAlignment="1" applyProtection="1">
      <alignment vertical="center"/>
      <protection locked="0"/>
    </xf>
    <xf numFmtId="0" fontId="20" fillId="0" borderId="36" xfId="0" applyFont="1" applyBorder="1" applyAlignment="1" applyProtection="1">
      <alignment vertical="center" wrapText="1"/>
      <protection locked="0"/>
    </xf>
    <xf numFmtId="0" fontId="23" fillId="0" borderId="36" xfId="0" applyFont="1" applyBorder="1" applyAlignment="1" applyProtection="1">
      <alignment vertical="center" wrapText="1"/>
      <protection locked="0"/>
    </xf>
    <xf numFmtId="1" fontId="20" fillId="2" borderId="36" xfId="1" applyNumberFormat="1" applyFont="1" applyFill="1" applyBorder="1" applyAlignment="1" applyProtection="1">
      <alignment vertical="top" wrapText="1"/>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locked="0"/>
    </xf>
    <xf numFmtId="0" fontId="19" fillId="2" borderId="36" xfId="0" applyFont="1" applyFill="1" applyBorder="1" applyAlignment="1" applyProtection="1">
      <alignment vertical="center" wrapText="1"/>
      <protection locked="0"/>
    </xf>
    <xf numFmtId="0" fontId="19" fillId="28" borderId="38" xfId="0" applyFont="1" applyFill="1" applyBorder="1" applyAlignment="1">
      <alignment vertical="top" wrapText="1"/>
    </xf>
    <xf numFmtId="0" fontId="19" fillId="2" borderId="36" xfId="0" applyFont="1" applyFill="1" applyBorder="1" applyAlignment="1" applyProtection="1">
      <alignment vertical="center" wrapText="1"/>
      <protection locked="0"/>
    </xf>
    <xf numFmtId="0" fontId="20" fillId="3" borderId="36" xfId="0" applyFont="1" applyFill="1" applyBorder="1" applyAlignment="1" applyProtection="1">
      <alignment vertical="center" wrapText="1"/>
      <protection locked="0"/>
    </xf>
    <xf numFmtId="0" fontId="19" fillId="2" borderId="36" xfId="0" applyFont="1" applyFill="1" applyBorder="1" applyAlignment="1" applyProtection="1">
      <alignment vertical="center" wrapText="1"/>
      <protection locked="0"/>
    </xf>
    <xf numFmtId="0" fontId="20" fillId="0" borderId="36" xfId="0" applyFont="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locked="0"/>
    </xf>
    <xf numFmtId="0" fontId="19" fillId="2" borderId="36" xfId="0" applyFont="1" applyFill="1" applyBorder="1" applyAlignment="1" applyProtection="1">
      <alignment vertical="center"/>
      <protection locked="0"/>
    </xf>
    <xf numFmtId="15" fontId="19" fillId="29" borderId="38" xfId="0" applyNumberFormat="1" applyFont="1" applyFill="1" applyBorder="1" applyAlignment="1">
      <alignment vertical="center"/>
    </xf>
    <xf numFmtId="0" fontId="19" fillId="29" borderId="38" xfId="0" applyFont="1" applyFill="1" applyBorder="1" applyAlignment="1">
      <alignment vertical="center" wrapText="1"/>
    </xf>
    <xf numFmtId="1" fontId="20" fillId="0" borderId="36" xfId="1" applyNumberFormat="1" applyFont="1" applyFill="1" applyBorder="1" applyAlignment="1" applyProtection="1">
      <alignment horizontal="center" vertical="center" wrapText="1"/>
      <protection locked="0"/>
    </xf>
    <xf numFmtId="1" fontId="20" fillId="0" borderId="36" xfId="1" applyNumberFormat="1" applyFont="1" applyFill="1" applyBorder="1" applyAlignment="1" applyProtection="1">
      <alignment vertical="top" wrapText="1"/>
      <protection locked="0"/>
    </xf>
    <xf numFmtId="0" fontId="23" fillId="2" borderId="36" xfId="0" applyFont="1" applyFill="1" applyBorder="1" applyAlignment="1" applyProtection="1">
      <alignment vertical="center" wrapText="1"/>
      <protection locked="0"/>
    </xf>
    <xf numFmtId="0" fontId="8" fillId="0" borderId="7" xfId="0" applyFont="1" applyBorder="1" applyAlignment="1" applyProtection="1">
      <alignment horizontal="center"/>
      <protection locked="0"/>
    </xf>
    <xf numFmtId="0" fontId="19" fillId="0" borderId="36"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19" fillId="0" borderId="36" xfId="0" applyFont="1" applyFill="1" applyBorder="1" applyAlignment="1" applyProtection="1">
      <alignment horizontal="center" vertical="center" wrapText="1"/>
      <protection locked="0"/>
    </xf>
    <xf numFmtId="0" fontId="19" fillId="0" borderId="36" xfId="0" applyFont="1" applyFill="1" applyBorder="1" applyAlignment="1" applyProtection="1">
      <alignment horizontal="center" vertical="center" wrapText="1"/>
      <protection hidden="1"/>
    </xf>
    <xf numFmtId="0" fontId="20" fillId="0" borderId="36" xfId="0" applyFont="1" applyFill="1" applyBorder="1" applyAlignment="1" applyProtection="1">
      <alignment horizontal="center" vertical="center" wrapText="1"/>
      <protection hidden="1"/>
    </xf>
    <xf numFmtId="0" fontId="19" fillId="0" borderId="36" xfId="0" applyFont="1" applyFill="1" applyBorder="1" applyAlignment="1" applyProtection="1">
      <alignment horizontal="center" vertical="center" wrapText="1"/>
      <protection locked="0" hidden="1"/>
    </xf>
    <xf numFmtId="14" fontId="19" fillId="0" borderId="36" xfId="0" applyNumberFormat="1" applyFont="1" applyFill="1" applyBorder="1" applyAlignment="1" applyProtection="1">
      <alignment horizontal="center" vertical="center"/>
      <protection locked="0"/>
    </xf>
    <xf numFmtId="0" fontId="8" fillId="0" borderId="0" xfId="0" applyFont="1" applyFill="1" applyBorder="1" applyProtection="1">
      <protection locked="0"/>
    </xf>
    <xf numFmtId="0" fontId="5" fillId="0" borderId="24" xfId="0" applyFont="1" applyFill="1" applyBorder="1" applyProtection="1">
      <protection locked="0"/>
    </xf>
    <xf numFmtId="0" fontId="5" fillId="0" borderId="1" xfId="0" applyFont="1" applyFill="1" applyBorder="1" applyProtection="1">
      <protection locked="0"/>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5" fillId="0" borderId="0" xfId="0" applyFont="1" applyFill="1" applyProtection="1">
      <protection locked="0"/>
    </xf>
    <xf numFmtId="0" fontId="19" fillId="0" borderId="36" xfId="0" applyFont="1" applyFill="1" applyBorder="1" applyAlignment="1" applyProtection="1">
      <alignment vertical="center"/>
      <protection locked="0"/>
    </xf>
    <xf numFmtId="0" fontId="2" fillId="0" borderId="0" xfId="0" applyFont="1" applyAlignment="1" applyProtection="1">
      <alignment horizontal="center" vertical="center"/>
      <protection locked="0"/>
    </xf>
    <xf numFmtId="164" fontId="28" fillId="8" borderId="36" xfId="0" applyNumberFormat="1" applyFont="1" applyFill="1" applyBorder="1" applyAlignment="1" applyProtection="1">
      <alignment horizontal="center" vertical="center" wrapText="1"/>
      <protection locked="0"/>
    </xf>
    <xf numFmtId="15" fontId="19" fillId="2" borderId="36" xfId="0" applyNumberFormat="1" applyFont="1" applyFill="1" applyBorder="1" applyAlignment="1" applyProtection="1">
      <alignment horizontal="center" vertical="center" wrapText="1"/>
      <protection locked="0"/>
    </xf>
    <xf numFmtId="0" fontId="8" fillId="3" borderId="0" xfId="0" applyFont="1" applyFill="1" applyAlignment="1" applyProtection="1">
      <alignment horizontal="center" wrapText="1"/>
      <protection locked="0"/>
    </xf>
    <xf numFmtId="0" fontId="5" fillId="0" borderId="0" xfId="0" applyFont="1" applyAlignment="1" applyProtection="1">
      <alignment horizontal="center"/>
      <protection locked="0"/>
    </xf>
    <xf numFmtId="15" fontId="19" fillId="2" borderId="36" xfId="0" applyNumberFormat="1" applyFont="1" applyFill="1" applyBorder="1" applyAlignment="1" applyProtection="1">
      <alignment vertical="center" wrapText="1"/>
      <protection locked="0"/>
    </xf>
    <xf numFmtId="0" fontId="12" fillId="30" borderId="36" xfId="2" applyFont="1" applyFill="1" applyBorder="1" applyAlignment="1" applyProtection="1">
      <alignment horizontal="center" vertical="center" wrapText="1"/>
      <protection locked="0"/>
    </xf>
    <xf numFmtId="0" fontId="22" fillId="30" borderId="36" xfId="0" applyFont="1" applyFill="1" applyBorder="1" applyAlignment="1" applyProtection="1">
      <alignment horizontal="center" vertical="center" wrapText="1"/>
      <protection locked="0"/>
    </xf>
    <xf numFmtId="0" fontId="9" fillId="0" borderId="0" xfId="0" applyFont="1" applyAlignment="1" applyProtection="1">
      <alignment horizontal="center"/>
      <protection locked="0"/>
    </xf>
    <xf numFmtId="1" fontId="20" fillId="2" borderId="36" xfId="1" applyNumberFormat="1" applyFont="1" applyFill="1" applyBorder="1" applyAlignment="1" applyProtection="1">
      <alignment horizontal="center" vertical="top" wrapText="1"/>
      <protection locked="0"/>
    </xf>
    <xf numFmtId="0" fontId="19" fillId="2" borderId="36" xfId="0" applyFont="1" applyFill="1" applyBorder="1" applyAlignment="1" applyProtection="1">
      <alignment horizontal="center" vertical="top"/>
      <protection locked="0"/>
    </xf>
    <xf numFmtId="0" fontId="19" fillId="2" borderId="36" xfId="0" applyFont="1" applyFill="1" applyBorder="1" applyAlignment="1" applyProtection="1">
      <alignment horizontal="center" vertical="top" wrapText="1"/>
      <protection locked="0"/>
    </xf>
    <xf numFmtId="0" fontId="0" fillId="0" borderId="0" xfId="0" applyAlignment="1" applyProtection="1">
      <alignment horizontal="center"/>
      <protection locked="0"/>
    </xf>
    <xf numFmtId="0" fontId="8" fillId="0" borderId="0" xfId="0" applyFont="1" applyAlignment="1" applyProtection="1">
      <alignment horizontal="center" vertical="center"/>
      <protection locked="0"/>
    </xf>
    <xf numFmtId="1" fontId="29" fillId="8" borderId="36" xfId="1" applyNumberFormat="1" applyFont="1" applyFill="1" applyBorder="1" applyAlignment="1" applyProtection="1">
      <alignment horizontal="center" vertical="center" wrapText="1"/>
      <protection locked="0"/>
    </xf>
    <xf numFmtId="1" fontId="4" fillId="2" borderId="36" xfId="1" applyNumberFormat="1" applyFont="1" applyFill="1" applyBorder="1" applyAlignment="1" applyProtection="1">
      <alignment horizontal="center" vertical="center" wrapText="1"/>
      <protection locked="0"/>
    </xf>
    <xf numFmtId="1" fontId="4" fillId="0" borderId="36" xfId="1" applyNumberFormat="1"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0" borderId="12"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22" xfId="0" applyFont="1" applyBorder="1" applyAlignment="1" applyProtection="1">
      <alignment horizontal="center"/>
      <protection locked="0"/>
    </xf>
    <xf numFmtId="0" fontId="22" fillId="30" borderId="36" xfId="0" applyFont="1" applyFill="1" applyBorder="1" applyAlignment="1" applyProtection="1">
      <alignment horizontal="center" vertical="center"/>
      <protection locked="0"/>
    </xf>
    <xf numFmtId="0" fontId="12" fillId="30" borderId="36" xfId="0" applyFont="1" applyFill="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8" fillId="0" borderId="0" xfId="0" applyFont="1" applyProtection="1">
      <protection locked="0"/>
    </xf>
    <xf numFmtId="0" fontId="8" fillId="3" borderId="0" xfId="0" applyFont="1" applyFill="1" applyAlignment="1" applyProtection="1">
      <alignment vertical="top"/>
      <protection locked="0"/>
    </xf>
    <xf numFmtId="0" fontId="10" fillId="3" borderId="11"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8" fillId="0" borderId="9"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6" fillId="4" borderId="19"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21" fillId="21" borderId="36" xfId="0" applyFont="1" applyFill="1" applyBorder="1" applyAlignment="1" applyProtection="1">
      <alignment horizontal="center" vertical="center" wrapText="1"/>
      <protection locked="0"/>
    </xf>
    <xf numFmtId="0" fontId="8" fillId="0" borderId="25" xfId="0" applyFont="1" applyBorder="1" applyAlignment="1" applyProtection="1">
      <alignment horizontal="center"/>
      <protection locked="0"/>
    </xf>
    <xf numFmtId="0" fontId="10" fillId="0" borderId="19"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10" fillId="0" borderId="0" xfId="0" applyFont="1" applyFill="1" applyAlignment="1" applyProtection="1">
      <alignment vertical="center"/>
      <protection locked="0"/>
    </xf>
    <xf numFmtId="0" fontId="8" fillId="3" borderId="0" xfId="0" applyFont="1" applyFill="1" applyProtection="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8" fillId="0" borderId="11"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14" fillId="7" borderId="33" xfId="4" applyFont="1" applyFill="1" applyBorder="1" applyAlignment="1">
      <alignment horizontal="center" vertical="center"/>
    </xf>
    <xf numFmtId="0" fontId="16" fillId="0" borderId="1" xfId="4" applyFont="1" applyBorder="1" applyAlignment="1">
      <alignment horizontal="center" vertical="center"/>
    </xf>
    <xf numFmtId="0" fontId="16" fillId="0" borderId="1" xfId="4" applyFont="1" applyBorder="1" applyAlignment="1">
      <alignment horizontal="center" vertical="center" wrapText="1"/>
    </xf>
    <xf numFmtId="0" fontId="18" fillId="0" borderId="21" xfId="4" applyFont="1" applyBorder="1" applyAlignment="1">
      <alignment horizontal="center" vertical="center"/>
    </xf>
    <xf numFmtId="0" fontId="18" fillId="0" borderId="21" xfId="4" applyFont="1" applyBorder="1" applyAlignment="1">
      <alignment horizontal="center" vertical="center" wrapText="1"/>
    </xf>
    <xf numFmtId="0" fontId="14" fillId="7" borderId="33" xfId="3" applyFont="1" applyFill="1" applyBorder="1" applyAlignment="1" applyProtection="1">
      <alignment horizontal="center" vertical="center" wrapText="1"/>
    </xf>
    <xf numFmtId="0" fontId="14" fillId="7" borderId="1" xfId="3" applyFont="1" applyFill="1" applyBorder="1" applyAlignment="1" applyProtection="1">
      <alignment horizontal="center" vertical="center" wrapText="1"/>
    </xf>
  </cellXfs>
  <cellStyles count="6">
    <cellStyle name="Énfasis6" xfId="2" builtinId="49"/>
    <cellStyle name="Normal" xfId="0" builtinId="0"/>
    <cellStyle name="Normal 2" xfId="4"/>
    <cellStyle name="Normal 3" xfId="5"/>
    <cellStyle name="Porcentaje 2" xfId="1"/>
    <cellStyle name="Texto explicativo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66FF33"/>
      <color rgb="FF66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118533</xdr:rowOff>
    </xdr:from>
    <xdr:to>
      <xdr:col>2</xdr:col>
      <xdr:colOff>881592</xdr:colOff>
      <xdr:row>4</xdr:row>
      <xdr:rowOff>100541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5600" y="313266"/>
          <a:ext cx="885825"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Downloads/20222100463333_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1100349193%20matriz%20de%20activos%20de%20inf.%20juridica%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1200349003%20matriz%20de%20activos%20de%20inf.%20comunicaciones%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1700349113%20%20matriz%20de%20activos%20de%20inf.%20planeaci&#243;n%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MATRIZ%20INVENTARIO%20ACTIVOS%20DE%20INFORMACI&#211;N%202022%20OT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2300349943%20Matriz%20de%20Activos%20de%20Inf.%20Personas%20Juridicas%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1000162773%20%20matriz%20inventario%20activos%20de%20informaci&#243;n%202022%20vf%20-%20despach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1500160723%20matriz%20inventario%20activos%20de%20informaci&#243;n%202022%20vf%20-%20oc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2200160503%20%20matriz%20inventario%20activos%20de%20informaci&#243;n%202022%20vf%20direcci&#243;n%20fomen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2400161573%20matriz%20inventario%20activos%20de%20informaci&#243;n%202022%20vf%20direccion%20de%20economia%20estudios%20y%20politica%2025-04-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I/20227000212313%20Matriz%20de%20activos%20de%20Inf.%20Corporativa%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i/20227300216533%20matriz%20inventario%20activos%20informaci&#243;n%202022%20th%20%20final%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i/20227200212553%20matriz%20de%20activos%20de%20inf.%20financiera%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v>0</v>
          </cell>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v>0</v>
          </cell>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v>0</v>
          </cell>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v>0</v>
          </cell>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v>0</v>
          </cell>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v>0</v>
          </cell>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v>0</v>
          </cell>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v>0</v>
          </cell>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v>0</v>
          </cell>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v>0</v>
          </cell>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v>0</v>
          </cell>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v>0</v>
          </cell>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v>0</v>
          </cell>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ías"/>
      <sheetName val="Matriz"/>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31"/>
  <sheetViews>
    <sheetView showGridLines="0" tabSelected="1" zoomScale="60" zoomScaleNormal="60" workbookViewId="0">
      <selection activeCell="A145" sqref="A145"/>
    </sheetView>
  </sheetViews>
  <sheetFormatPr baseColWidth="10" defaultColWidth="11.25" defaultRowHeight="14.3" x14ac:dyDescent="0.25"/>
  <cols>
    <col min="1" max="1" width="22.125" style="53" customWidth="1"/>
    <col min="2" max="2" width="34.625" style="53" hidden="1" customWidth="1"/>
    <col min="3" max="3" width="34.625" style="83" customWidth="1"/>
    <col min="4" max="4" width="34.625" style="53" customWidth="1"/>
    <col min="5" max="5" width="34.625" style="84" customWidth="1"/>
    <col min="6" max="6" width="61.5" style="193" customWidth="1"/>
    <col min="7" max="9" width="18.125" style="53" hidden="1" customWidth="1"/>
    <col min="10" max="12" width="18.125" style="193" customWidth="1"/>
    <col min="13" max="15" width="18.125" style="53" hidden="1" customWidth="1"/>
    <col min="16" max="16" width="18.125" style="193" customWidth="1"/>
    <col min="17" max="18" width="18.125" style="84" hidden="1" customWidth="1"/>
    <col min="19" max="19" width="18.125" style="195" customWidth="1"/>
    <col min="20" max="20" width="29.625" style="187" customWidth="1"/>
    <col min="21" max="28" width="18.125" style="53" hidden="1" customWidth="1"/>
    <col min="29" max="29" width="19.125" style="179" hidden="1" customWidth="1"/>
    <col min="30" max="56" width="18.125" style="53" hidden="1" customWidth="1"/>
    <col min="57" max="57" width="12.75" style="53" hidden="1" customWidth="1"/>
    <col min="58" max="58" width="4.75" style="53" customWidth="1"/>
    <col min="59" max="59" width="7.75" style="53" customWidth="1"/>
    <col min="60" max="60" width="12.75" style="53" customWidth="1"/>
    <col min="61" max="63" width="6.75" style="53" customWidth="1"/>
    <col min="64" max="16384" width="11.25" style="53"/>
  </cols>
  <sheetData>
    <row r="1" spans="1:76" ht="14.95" thickBot="1" x14ac:dyDescent="0.3">
      <c r="A1" s="48"/>
      <c r="B1" s="48"/>
      <c r="C1" s="65"/>
      <c r="D1" s="48"/>
      <c r="E1" s="66"/>
      <c r="F1" s="188"/>
      <c r="G1" s="48"/>
      <c r="H1" s="48"/>
      <c r="I1" s="48"/>
      <c r="J1" s="188"/>
      <c r="K1" s="188"/>
      <c r="L1" s="188"/>
      <c r="M1" s="48"/>
      <c r="N1" s="48"/>
      <c r="O1" s="48"/>
      <c r="P1" s="188"/>
      <c r="Q1" s="66"/>
      <c r="R1" s="66"/>
      <c r="S1" s="194"/>
      <c r="T1" s="183"/>
      <c r="U1" s="48"/>
      <c r="V1" s="48"/>
      <c r="W1" s="48"/>
      <c r="X1" s="48"/>
      <c r="Y1" s="48"/>
      <c r="Z1" s="48"/>
      <c r="AA1" s="48"/>
      <c r="AB1" s="48"/>
      <c r="AC1" s="67"/>
      <c r="AD1" s="48"/>
      <c r="AE1" s="48"/>
      <c r="AF1" s="48"/>
      <c r="AG1" s="48"/>
      <c r="AH1" s="48"/>
      <c r="AI1" s="48"/>
      <c r="AJ1" s="48"/>
      <c r="AK1" s="48"/>
      <c r="AL1" s="48"/>
      <c r="AM1" s="48"/>
      <c r="AN1" s="48"/>
      <c r="AO1" s="48"/>
      <c r="AP1" s="48"/>
      <c r="AQ1" s="48"/>
      <c r="AR1" s="48"/>
      <c r="AS1" s="48"/>
      <c r="AT1" s="48"/>
      <c r="AU1" s="48"/>
      <c r="AV1" s="48"/>
      <c r="AW1" s="211"/>
      <c r="AX1" s="211"/>
      <c r="AY1" s="48"/>
      <c r="AZ1" s="48"/>
      <c r="BA1" s="48"/>
      <c r="BB1" s="48"/>
      <c r="BC1" s="48"/>
      <c r="BD1" s="48"/>
      <c r="BE1" s="48"/>
      <c r="BF1" s="211"/>
      <c r="BG1" s="211"/>
      <c r="BH1" s="48"/>
      <c r="BI1" s="48"/>
      <c r="BJ1" s="211"/>
      <c r="BK1" s="211"/>
      <c r="BL1" s="48"/>
    </row>
    <row r="2" spans="1:76" ht="27.7" customHeight="1" thickBot="1" x14ac:dyDescent="0.3">
      <c r="A2" s="197"/>
      <c r="B2" s="198"/>
      <c r="C2" s="199"/>
      <c r="D2" s="242" t="s">
        <v>50</v>
      </c>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4"/>
      <c r="AQ2" s="233" t="s">
        <v>52</v>
      </c>
      <c r="AR2" s="234"/>
      <c r="AS2" s="234"/>
      <c r="AT2" s="234"/>
      <c r="AU2" s="235"/>
      <c r="AV2" s="48"/>
      <c r="AW2" s="211"/>
      <c r="AX2" s="211"/>
      <c r="AY2" s="48"/>
      <c r="AZ2" s="48"/>
      <c r="BA2" s="48"/>
      <c r="BB2" s="48"/>
      <c r="BC2" s="48"/>
      <c r="BD2" s="48"/>
      <c r="BE2" s="48"/>
      <c r="BF2" s="211"/>
      <c r="BG2" s="211"/>
      <c r="BH2" s="48"/>
      <c r="BI2" s="48"/>
      <c r="BJ2" s="211"/>
      <c r="BK2" s="211"/>
      <c r="BL2" s="48"/>
    </row>
    <row r="3" spans="1:76" ht="26.5" customHeight="1" thickBot="1" x14ac:dyDescent="0.3">
      <c r="A3" s="200"/>
      <c r="B3" s="201"/>
      <c r="C3" s="202"/>
      <c r="D3" s="228"/>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30"/>
      <c r="AQ3" s="233" t="s">
        <v>53</v>
      </c>
      <c r="AR3" s="234"/>
      <c r="AS3" s="234"/>
      <c r="AT3" s="234"/>
      <c r="AU3" s="235"/>
      <c r="AV3" s="48"/>
      <c r="AW3" s="211"/>
      <c r="AX3" s="211"/>
      <c r="AY3" s="48"/>
      <c r="AZ3" s="48"/>
      <c r="BA3" s="48"/>
      <c r="BB3" s="48"/>
      <c r="BC3" s="48"/>
      <c r="BD3" s="48"/>
      <c r="BE3" s="48"/>
      <c r="BF3" s="211"/>
      <c r="BG3" s="211"/>
      <c r="BH3" s="48"/>
      <c r="BI3" s="48"/>
      <c r="BJ3" s="211"/>
      <c r="BK3" s="211"/>
      <c r="BL3" s="48"/>
    </row>
    <row r="4" spans="1:76" ht="25.5" customHeight="1" x14ac:dyDescent="0.25">
      <c r="A4" s="200"/>
      <c r="B4" s="201"/>
      <c r="C4" s="202"/>
      <c r="D4" s="236" t="s">
        <v>891</v>
      </c>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8"/>
      <c r="AQ4" s="208" t="s">
        <v>54</v>
      </c>
      <c r="AR4" s="209"/>
      <c r="AS4" s="209"/>
      <c r="AT4" s="209"/>
      <c r="AU4" s="210"/>
      <c r="AV4" s="48"/>
      <c r="AW4" s="211"/>
      <c r="AX4" s="211"/>
      <c r="AY4" s="48"/>
      <c r="AZ4" s="48"/>
      <c r="BA4" s="48"/>
      <c r="BB4" s="48"/>
      <c r="BC4" s="48"/>
      <c r="BD4" s="48"/>
      <c r="BE4" s="48"/>
      <c r="BF4" s="211"/>
      <c r="BG4" s="211"/>
      <c r="BH4" s="48"/>
      <c r="BI4" s="48"/>
      <c r="BJ4" s="211"/>
      <c r="BK4" s="211"/>
      <c r="BL4" s="48"/>
    </row>
    <row r="5" spans="1:76" ht="14.95" customHeight="1" thickBot="1" x14ac:dyDescent="0.3">
      <c r="A5" s="203"/>
      <c r="B5" s="204"/>
      <c r="C5" s="205"/>
      <c r="D5" s="239"/>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1"/>
      <c r="AQ5" s="213" t="s">
        <v>0</v>
      </c>
      <c r="AR5" s="214"/>
      <c r="AS5" s="214"/>
      <c r="AT5" s="214"/>
      <c r="AU5" s="215"/>
      <c r="AV5" s="48"/>
      <c r="AW5" s="211"/>
      <c r="AX5" s="211"/>
      <c r="AY5" s="48"/>
      <c r="AZ5" s="48"/>
      <c r="BA5" s="48"/>
      <c r="BB5" s="48"/>
      <c r="BC5" s="48"/>
      <c r="BD5" s="48"/>
      <c r="BE5" s="48"/>
      <c r="BF5" s="211"/>
      <c r="BG5" s="211"/>
      <c r="BH5" s="48"/>
      <c r="BI5" s="48"/>
      <c r="BJ5" s="211"/>
      <c r="BK5" s="211"/>
      <c r="BL5" s="48"/>
    </row>
    <row r="6" spans="1:76" ht="11.25" customHeight="1" x14ac:dyDescent="0.25">
      <c r="A6" s="67"/>
      <c r="B6" s="67"/>
      <c r="C6" s="67"/>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68"/>
      <c r="AR6" s="68"/>
      <c r="AS6" s="68"/>
      <c r="AT6" s="68"/>
      <c r="AU6" s="68"/>
      <c r="AV6" s="48"/>
      <c r="AW6" s="211"/>
      <c r="AX6" s="211"/>
      <c r="AY6" s="48"/>
      <c r="AZ6" s="48"/>
      <c r="BA6" s="48"/>
      <c r="BB6" s="48"/>
      <c r="BC6" s="48"/>
      <c r="BD6" s="48"/>
      <c r="BE6" s="48"/>
      <c r="BF6" s="211"/>
      <c r="BG6" s="211"/>
      <c r="BH6" s="48"/>
      <c r="BI6" s="48"/>
      <c r="BJ6" s="211"/>
      <c r="BK6" s="211"/>
      <c r="BL6" s="48"/>
    </row>
    <row r="7" spans="1:76" ht="11.25" customHeight="1" x14ac:dyDescent="0.25">
      <c r="A7" s="67"/>
      <c r="B7" s="67"/>
      <c r="C7" s="67"/>
      <c r="D7" s="50"/>
      <c r="E7" s="67"/>
      <c r="F7" s="188"/>
      <c r="G7" s="50"/>
      <c r="H7" s="50"/>
      <c r="I7" s="50"/>
      <c r="J7" s="175"/>
      <c r="K7" s="175"/>
      <c r="L7" s="175"/>
      <c r="M7" s="50"/>
      <c r="N7" s="50"/>
      <c r="O7" s="50"/>
      <c r="P7" s="175"/>
      <c r="Q7" s="50"/>
      <c r="R7" s="50"/>
      <c r="S7" s="175"/>
      <c r="T7" s="175"/>
      <c r="U7" s="50"/>
      <c r="V7" s="50"/>
      <c r="W7" s="50"/>
      <c r="X7" s="50"/>
      <c r="Y7" s="50"/>
      <c r="Z7" s="50"/>
      <c r="AA7" s="50"/>
      <c r="AB7" s="50"/>
      <c r="AC7" s="175"/>
      <c r="AD7" s="50"/>
      <c r="AE7" s="50"/>
      <c r="AF7" s="50"/>
      <c r="AG7" s="50"/>
      <c r="AH7" s="50"/>
      <c r="AI7" s="50"/>
      <c r="AJ7" s="50"/>
      <c r="AK7" s="50"/>
      <c r="AL7" s="50"/>
      <c r="AM7" s="50"/>
      <c r="AN7" s="50"/>
      <c r="AO7" s="50"/>
      <c r="AP7" s="50"/>
      <c r="AQ7" s="68"/>
      <c r="AR7" s="68"/>
      <c r="AS7" s="68"/>
      <c r="AT7" s="68"/>
      <c r="AU7" s="68"/>
      <c r="AV7" s="48"/>
      <c r="AW7" s="211"/>
      <c r="AX7" s="211"/>
      <c r="AY7" s="48"/>
      <c r="AZ7" s="48"/>
      <c r="BA7" s="48"/>
      <c r="BB7" s="48"/>
      <c r="BC7" s="48"/>
      <c r="BD7" s="48"/>
      <c r="BE7" s="48"/>
      <c r="BF7" s="211"/>
      <c r="BG7" s="211"/>
      <c r="BH7" s="48"/>
      <c r="BI7" s="48"/>
      <c r="BJ7" s="211"/>
      <c r="BK7" s="211"/>
      <c r="BL7" s="48"/>
    </row>
    <row r="8" spans="1:76" s="70" customFormat="1" ht="32.299999999999997" customHeight="1" x14ac:dyDescent="0.25">
      <c r="A8" s="206" t="s">
        <v>40</v>
      </c>
      <c r="B8" s="206"/>
      <c r="C8" s="206"/>
      <c r="D8" s="206"/>
      <c r="E8" s="206"/>
      <c r="F8" s="206"/>
      <c r="G8" s="182" t="s">
        <v>38</v>
      </c>
      <c r="H8" s="206" t="s">
        <v>39</v>
      </c>
      <c r="I8" s="206"/>
      <c r="J8" s="206" t="s">
        <v>41</v>
      </c>
      <c r="K8" s="206"/>
      <c r="L8" s="206"/>
      <c r="M8" s="206"/>
      <c r="N8" s="206"/>
      <c r="O8" s="206"/>
      <c r="P8" s="206"/>
      <c r="Q8" s="207" t="s">
        <v>1</v>
      </c>
      <c r="R8" s="207"/>
      <c r="S8" s="207" t="s">
        <v>36</v>
      </c>
      <c r="T8" s="207"/>
      <c r="U8" s="231" t="s">
        <v>47</v>
      </c>
      <c r="V8" s="231"/>
      <c r="W8" s="231"/>
      <c r="X8" s="231"/>
      <c r="Y8" s="231"/>
      <c r="Z8" s="231"/>
      <c r="AA8" s="231"/>
      <c r="AB8" s="231"/>
      <c r="AC8" s="93" t="s">
        <v>296</v>
      </c>
      <c r="AD8" s="231" t="s">
        <v>42</v>
      </c>
      <c r="AE8" s="231"/>
      <c r="AF8" s="231"/>
      <c r="AG8" s="231"/>
      <c r="AH8" s="231"/>
      <c r="AI8" s="231"/>
      <c r="AJ8" s="231" t="s">
        <v>49</v>
      </c>
      <c r="AK8" s="231"/>
      <c r="AL8" s="231"/>
      <c r="AM8" s="231"/>
      <c r="AN8" s="231"/>
      <c r="AO8" s="231"/>
      <c r="AP8" s="231"/>
      <c r="AQ8" s="231"/>
      <c r="AR8" s="231"/>
      <c r="AS8" s="231"/>
      <c r="AT8" s="231"/>
      <c r="AU8" s="231"/>
      <c r="AV8" s="231"/>
      <c r="AW8" s="231"/>
      <c r="AX8" s="231"/>
      <c r="AY8" s="231"/>
      <c r="AZ8" s="231"/>
      <c r="BA8" s="231"/>
      <c r="BB8" s="231"/>
      <c r="BC8" s="231"/>
      <c r="BD8" s="231"/>
      <c r="BE8" s="231"/>
      <c r="BF8" s="247"/>
      <c r="BG8" s="247"/>
      <c r="BH8" s="69"/>
      <c r="BI8" s="69"/>
      <c r="BJ8" s="247"/>
      <c r="BK8" s="247"/>
      <c r="BL8" s="69"/>
    </row>
    <row r="9" spans="1:76" s="71" customFormat="1" ht="97.15" customHeight="1" x14ac:dyDescent="0.25">
      <c r="A9" s="181" t="s">
        <v>2</v>
      </c>
      <c r="B9" s="86" t="s">
        <v>57</v>
      </c>
      <c r="C9" s="181" t="s">
        <v>3</v>
      </c>
      <c r="D9" s="181" t="s">
        <v>37</v>
      </c>
      <c r="E9" s="181" t="s">
        <v>4</v>
      </c>
      <c r="F9" s="181" t="s">
        <v>5</v>
      </c>
      <c r="G9" s="86" t="s">
        <v>6</v>
      </c>
      <c r="H9" s="86" t="s">
        <v>35</v>
      </c>
      <c r="I9" s="86" t="s">
        <v>7</v>
      </c>
      <c r="J9" s="181" t="s">
        <v>8</v>
      </c>
      <c r="K9" s="181" t="s">
        <v>9</v>
      </c>
      <c r="L9" s="181" t="s">
        <v>51</v>
      </c>
      <c r="M9" s="86" t="s">
        <v>10</v>
      </c>
      <c r="N9" s="86" t="s">
        <v>11</v>
      </c>
      <c r="O9" s="86" t="s">
        <v>43</v>
      </c>
      <c r="P9" s="181" t="s">
        <v>44</v>
      </c>
      <c r="Q9" s="86" t="s">
        <v>12</v>
      </c>
      <c r="R9" s="86" t="s">
        <v>13</v>
      </c>
      <c r="S9" s="181" t="s">
        <v>14</v>
      </c>
      <c r="T9" s="181" t="s">
        <v>15</v>
      </c>
      <c r="U9" s="86" t="s">
        <v>16</v>
      </c>
      <c r="V9" s="86" t="s">
        <v>20</v>
      </c>
      <c r="W9" s="86" t="s">
        <v>18</v>
      </c>
      <c r="X9" s="86" t="s">
        <v>19</v>
      </c>
      <c r="Y9" s="86" t="s">
        <v>17</v>
      </c>
      <c r="Z9" s="86" t="s">
        <v>21</v>
      </c>
      <c r="AA9" s="86" t="s">
        <v>22</v>
      </c>
      <c r="AB9" s="86" t="s">
        <v>23</v>
      </c>
      <c r="AC9" s="86" t="s">
        <v>24</v>
      </c>
      <c r="AD9" s="87" t="s">
        <v>166</v>
      </c>
      <c r="AE9" s="87" t="s">
        <v>221</v>
      </c>
      <c r="AF9" s="86" t="s">
        <v>222</v>
      </c>
      <c r="AG9" s="87" t="s">
        <v>165</v>
      </c>
      <c r="AH9" s="86" t="s">
        <v>223</v>
      </c>
      <c r="AI9" s="87" t="s">
        <v>167</v>
      </c>
      <c r="AJ9" s="87" t="s">
        <v>168</v>
      </c>
      <c r="AK9" s="86" t="s">
        <v>224</v>
      </c>
      <c r="AL9" s="86" t="s">
        <v>225</v>
      </c>
      <c r="AM9" s="86" t="s">
        <v>226</v>
      </c>
      <c r="AN9" s="86" t="s">
        <v>227</v>
      </c>
      <c r="AO9" s="86" t="s">
        <v>228</v>
      </c>
      <c r="AP9" s="86" t="s">
        <v>229</v>
      </c>
      <c r="AQ9" s="86" t="s">
        <v>230</v>
      </c>
      <c r="AR9" s="86" t="s">
        <v>231</v>
      </c>
      <c r="AS9" s="86" t="s">
        <v>232</v>
      </c>
      <c r="AT9" s="86" t="s">
        <v>233</v>
      </c>
      <c r="AU9" s="88" t="s">
        <v>45</v>
      </c>
      <c r="AV9" s="86" t="s">
        <v>58</v>
      </c>
      <c r="AW9" s="86" t="s">
        <v>46</v>
      </c>
      <c r="AX9" s="86" t="s">
        <v>48</v>
      </c>
      <c r="AY9" s="86" t="s">
        <v>25</v>
      </c>
      <c r="AZ9" s="86" t="s">
        <v>26</v>
      </c>
      <c r="BA9" s="87" t="s">
        <v>27</v>
      </c>
      <c r="BB9" s="87" t="s">
        <v>28</v>
      </c>
      <c r="BC9" s="87" t="s">
        <v>29</v>
      </c>
      <c r="BD9" s="87" t="s">
        <v>59</v>
      </c>
      <c r="BE9" s="87" t="s">
        <v>62</v>
      </c>
      <c r="BF9" s="246"/>
      <c r="BG9" s="245"/>
      <c r="BH9" s="245"/>
      <c r="BI9" s="245"/>
      <c r="BJ9" s="245"/>
      <c r="BK9" s="245"/>
      <c r="BL9" s="245"/>
      <c r="BM9" s="245"/>
      <c r="BN9" s="245"/>
      <c r="BO9" s="245"/>
      <c r="BP9" s="245"/>
      <c r="BQ9" s="245"/>
      <c r="BR9" s="245"/>
      <c r="BS9" s="245"/>
      <c r="BT9" s="245"/>
      <c r="BU9" s="245"/>
      <c r="BV9" s="245"/>
      <c r="BW9" s="245"/>
      <c r="BX9" s="245"/>
    </row>
    <row r="10" spans="1:76" s="72" customFormat="1" ht="100.55" customHeight="1" x14ac:dyDescent="0.25">
      <c r="A10" s="89">
        <v>1</v>
      </c>
      <c r="B10" s="102" t="s">
        <v>69</v>
      </c>
      <c r="C10" s="102" t="s">
        <v>70</v>
      </c>
      <c r="D10" s="103" t="s">
        <v>297</v>
      </c>
      <c r="E10" s="103" t="s">
        <v>298</v>
      </c>
      <c r="F10" s="152" t="s">
        <v>299</v>
      </c>
      <c r="G10" s="95" t="s">
        <v>246</v>
      </c>
      <c r="H10" s="95" t="s">
        <v>300</v>
      </c>
      <c r="I10" s="104" t="s">
        <v>301</v>
      </c>
      <c r="J10" s="102" t="s">
        <v>60</v>
      </c>
      <c r="K10" s="103" t="s">
        <v>61</v>
      </c>
      <c r="L10" s="103" t="s">
        <v>56</v>
      </c>
      <c r="M10" s="103" t="s">
        <v>236</v>
      </c>
      <c r="N10" s="104" t="s">
        <v>302</v>
      </c>
      <c r="O10" s="104" t="s">
        <v>191</v>
      </c>
      <c r="P10" s="103" t="s">
        <v>303</v>
      </c>
      <c r="Q10" s="96" t="s">
        <v>304</v>
      </c>
      <c r="R10" s="96" t="s">
        <v>304</v>
      </c>
      <c r="S10" s="104" t="s">
        <v>305</v>
      </c>
      <c r="T10" s="104" t="s">
        <v>306</v>
      </c>
      <c r="U10" s="97" t="s">
        <v>307</v>
      </c>
      <c r="V10" s="97" t="s">
        <v>307</v>
      </c>
      <c r="W10" s="97" t="s">
        <v>308</v>
      </c>
      <c r="X10" s="97" t="s">
        <v>308</v>
      </c>
      <c r="Y10" s="97" t="s">
        <v>308</v>
      </c>
      <c r="Z10" s="97" t="s">
        <v>308</v>
      </c>
      <c r="AA10" s="97" t="s">
        <v>307</v>
      </c>
      <c r="AB10" s="97" t="s">
        <v>308</v>
      </c>
      <c r="AC10" s="104" t="s">
        <v>236</v>
      </c>
      <c r="AD10" s="98" t="s">
        <v>271</v>
      </c>
      <c r="AE10" s="98" t="s">
        <v>172</v>
      </c>
      <c r="AF10" s="99" t="str">
        <f t="shared" ref="AF10:AF19" si="0">AR10</f>
        <v>ALTO</v>
      </c>
      <c r="AG10" s="97" t="s">
        <v>142</v>
      </c>
      <c r="AH10" s="99" t="str">
        <f>_xlfn.IFNA((AS10),"")</f>
        <v>MEDIO</v>
      </c>
      <c r="AI10" s="97" t="s">
        <v>153</v>
      </c>
      <c r="AJ10" s="97" t="s">
        <v>161</v>
      </c>
      <c r="AK10" s="99" t="str">
        <f>_xlfn.IFNA((AT10),"")</f>
        <v>MEDIO</v>
      </c>
      <c r="AL10" s="100" t="str">
        <f>VLOOKUP($AD10,Tipologías!$B$3:$H$17,2,FALSE)</f>
        <v>ALTO</v>
      </c>
      <c r="AM10" s="100">
        <f>IF(AD10="",0,IF(AL10="Bajo",1,IF(AL10="Medio",2,3)))</f>
        <v>3</v>
      </c>
      <c r="AN10" s="100" t="str">
        <f>VLOOKUP($AE10,Tipologías!$A$21:$C$24,3,FALSE)</f>
        <v>MEDIO</v>
      </c>
      <c r="AO10" s="100">
        <f>IF(AE10="",0,IF(AN10="Bajo",1,IF(AN10="Medio",2,3)))</f>
        <v>2</v>
      </c>
      <c r="AP10" s="100">
        <f>VLOOKUP($AI10,Tipologías!$A$38:$B$42,2,FALSE)</f>
        <v>1</v>
      </c>
      <c r="AQ10" s="100">
        <f>VLOOKUP($AJ10,Tipologías!$A$46:$B$53,2,FALSE)</f>
        <v>1.25</v>
      </c>
      <c r="AR10" s="100" t="str">
        <f>IF(MAX(AM10,AO10)=3,"ALTO",IF(MAX(AM10,AO10)=2,"MEDIO",IF(MAX(AM10,AO10)=1,"BAJO","  ")))</f>
        <v>ALTO</v>
      </c>
      <c r="AS10" s="100" t="str">
        <f>VLOOKUP($AG10,Tipologías!$A$29:$C$33,3,FALSE)</f>
        <v>MEDIO</v>
      </c>
      <c r="AT10" s="100" t="str">
        <f t="shared" ref="AT10:AT39" si="1">IF(SUM($AP10,$AQ10)&gt;=3,"ALTO",IF(SUM($AP10,$AQ10)&lt;2,"BAJO","MEDIO"))</f>
        <v>MEDIO</v>
      </c>
      <c r="AU10" s="100" t="str">
        <f>_xlfn.IFNA(IF(AND(AR10="BAJO",AS10="BAJO",AT10="BAJO"),"BAJO",IF(AND(AR10="ALTO",AS10="ALTO",AT10="ALTO"),"ALTO",IF(COUNTIF(AR10:AT10,"ALTO")=2,"ALTO","MEDIO")))," ")</f>
        <v>MEDIO</v>
      </c>
      <c r="AV10" s="100" t="str">
        <f>_xlfn.IFNA(VLOOKUP(AD10,Tipologías!$B$3:$H$17,4,0),"")</f>
        <v>INFORMACIÓN PÚBLICA RESERVADA</v>
      </c>
      <c r="AW10" s="100" t="str">
        <f>IF(AV10="INFORMACIÓN PÚBLICA","IPB",IF(AV10="INFORMACIÓN PÚBLICA CLASIFICADA","IPC",IF(AV10="INFORMACIÓN PÚBLICA RESERVADA","IPR",IF(AV10="",""))))</f>
        <v>IPR</v>
      </c>
      <c r="AX10" s="100" t="str">
        <f>_xlfn.IFNA(VLOOKUP(AD10,Tipologías!$B$3:$H$17,3,0),"")</f>
        <v>LEY 1712 ARTÍCULO 19 LITERAL C "LAS RELACIONES INTERNACIONALES."</v>
      </c>
      <c r="AY10" s="100" t="str">
        <f>_xlfn.IFNA(VLOOKUP(AD10,Tipologías!$B$3:$H$17,5,0),"")</f>
        <v>LEY 1755 ARTÍCULO 24 LITERAL 2: TENDRÁN CARÁCTER RESERVADO LAS INFORMACIONES Y DOCUMENTOS EXPRESAMENTE SOMETIDOS A RESERVA POR LA CONSTITUCIÓN POLÍTICA Y EN ESPECIAL LAS INSTRUCCIONES EN MATERIA DIPLOMÁTICA</v>
      </c>
      <c r="AZ10" s="100" t="str">
        <f>_xlfn.IFNA(VLOOKUP(AD10,Tipologías!$B$3:$H$17,6,0),"")</f>
        <v>LEY 1712 DE 2014</v>
      </c>
      <c r="BA10" s="94" t="s">
        <v>238</v>
      </c>
      <c r="BB10" s="105">
        <v>44683</v>
      </c>
      <c r="BC10" s="96" t="s">
        <v>284</v>
      </c>
      <c r="BD10" s="97" t="s">
        <v>311</v>
      </c>
      <c r="BE10" s="97" t="s">
        <v>312</v>
      </c>
      <c r="BF10" s="246"/>
      <c r="BG10" s="245"/>
      <c r="BH10" s="245"/>
      <c r="BI10" s="245"/>
      <c r="BJ10" s="245"/>
      <c r="BK10" s="245"/>
      <c r="BL10" s="245"/>
      <c r="BM10" s="245"/>
      <c r="BN10" s="245"/>
      <c r="BO10" s="245"/>
      <c r="BP10" s="245"/>
      <c r="BQ10" s="245"/>
      <c r="BR10" s="245"/>
      <c r="BS10" s="245"/>
      <c r="BT10" s="245"/>
      <c r="BU10" s="245"/>
      <c r="BV10" s="245"/>
      <c r="BW10" s="245"/>
      <c r="BX10" s="245"/>
    </row>
    <row r="11" spans="1:76" s="73" customFormat="1" ht="100.55" customHeight="1" x14ac:dyDescent="0.25">
      <c r="A11" s="89">
        <v>2</v>
      </c>
      <c r="B11" s="102" t="s">
        <v>69</v>
      </c>
      <c r="C11" s="102" t="s">
        <v>70</v>
      </c>
      <c r="D11" s="103" t="s">
        <v>297</v>
      </c>
      <c r="E11" s="103" t="s">
        <v>309</v>
      </c>
      <c r="F11" s="152" t="s">
        <v>310</v>
      </c>
      <c r="G11" s="95" t="s">
        <v>214</v>
      </c>
      <c r="H11" s="95" t="s">
        <v>300</v>
      </c>
      <c r="I11" s="104" t="s">
        <v>301</v>
      </c>
      <c r="J11" s="102" t="s">
        <v>60</v>
      </c>
      <c r="K11" s="103" t="s">
        <v>61</v>
      </c>
      <c r="L11" s="103" t="s">
        <v>56</v>
      </c>
      <c r="M11" s="103" t="s">
        <v>236</v>
      </c>
      <c r="N11" s="104" t="s">
        <v>302</v>
      </c>
      <c r="O11" s="104" t="s">
        <v>191</v>
      </c>
      <c r="P11" s="103" t="s">
        <v>303</v>
      </c>
      <c r="Q11" s="96" t="s">
        <v>304</v>
      </c>
      <c r="R11" s="96" t="s">
        <v>304</v>
      </c>
      <c r="S11" s="104" t="s">
        <v>305</v>
      </c>
      <c r="T11" s="104" t="s">
        <v>306</v>
      </c>
      <c r="U11" s="97" t="s">
        <v>307</v>
      </c>
      <c r="V11" s="97" t="s">
        <v>307</v>
      </c>
      <c r="W11" s="97" t="s">
        <v>308</v>
      </c>
      <c r="X11" s="97" t="s">
        <v>308</v>
      </c>
      <c r="Y11" s="97" t="s">
        <v>308</v>
      </c>
      <c r="Z11" s="97" t="s">
        <v>308</v>
      </c>
      <c r="AA11" s="97" t="s">
        <v>307</v>
      </c>
      <c r="AB11" s="97" t="s">
        <v>308</v>
      </c>
      <c r="AC11" s="104" t="s">
        <v>236</v>
      </c>
      <c r="AD11" s="97" t="s">
        <v>266</v>
      </c>
      <c r="AE11" s="97" t="s">
        <v>172</v>
      </c>
      <c r="AF11" s="99" t="str">
        <f t="shared" si="0"/>
        <v>ALTO</v>
      </c>
      <c r="AG11" s="97" t="s">
        <v>141</v>
      </c>
      <c r="AH11" s="99" t="str">
        <f t="shared" ref="AH11:AH65" si="2">_xlfn.IFNA((AS11),"")</f>
        <v>BAJO</v>
      </c>
      <c r="AI11" s="97" t="s">
        <v>149</v>
      </c>
      <c r="AJ11" s="97" t="s">
        <v>161</v>
      </c>
      <c r="AK11" s="99" t="str">
        <f t="shared" ref="AK11:AK65" si="3">_xlfn.IFNA((AT11),"")</f>
        <v>BAJO</v>
      </c>
      <c r="AL11" s="100" t="str">
        <f>VLOOKUP($AD11,Tipologías!$B$3:$H$17,2,FALSE)</f>
        <v>ALTO</v>
      </c>
      <c r="AM11" s="100">
        <f>IF(AD11="",0,IF(AL11="Bajo",1,IF(AL11="Medio",2,3)))</f>
        <v>3</v>
      </c>
      <c r="AN11" s="100" t="str">
        <f>VLOOKUP($AE11,Tipologías!$A$21:$C$24,3,FALSE)</f>
        <v>MEDIO</v>
      </c>
      <c r="AO11" s="100">
        <f>IF(AE11="",0,IF(AN11="Bajo",1,IF(AN11="Medio",2,3)))</f>
        <v>2</v>
      </c>
      <c r="AP11" s="100">
        <f>VLOOKUP($AI11,Tipologías!$A$38:$B$42,2,FALSE)</f>
        <v>0</v>
      </c>
      <c r="AQ11" s="100">
        <f>VLOOKUP($AJ11,Tipologías!$A$46:$B$53,2,FALSE)</f>
        <v>1.25</v>
      </c>
      <c r="AR11" s="100" t="str">
        <f t="shared" ref="AR11:AR65" si="4">IF(MAX(AM11,AO11)=3,"ALTO",IF(MAX(AM11,AO11)=2,"MEDIO",IF(MAX(AM11,AO11)=1,"BAJO","  ")))</f>
        <v>ALTO</v>
      </c>
      <c r="AS11" s="100" t="str">
        <f>VLOOKUP($AG11,Tipologías!$A$29:$C$33,3,FALSE)</f>
        <v>BAJO</v>
      </c>
      <c r="AT11" s="100" t="str">
        <f t="shared" si="1"/>
        <v>BAJO</v>
      </c>
      <c r="AU11" s="100" t="str">
        <f t="shared" ref="AU11:AU65" si="5">_xlfn.IFNA(IF(AND(AR11="BAJO",AS11="BAJO",AT11="BAJO"),"BAJO",IF(AND(AR11="ALTO",AS11="ALTO",AT11="ALTO"),"ALTO",IF(COUNTIF(AR11:AT11,"ALTO")=2,"ALTO","MEDIO")))," ")</f>
        <v>MEDIO</v>
      </c>
      <c r="AV11" s="100" t="str">
        <f>_xlfn.IFNA(VLOOKUP(AD11,Tipologías!$B$3:$H$17,4,0),"")</f>
        <v>INFORMACIÓN PÚBLICA CLASIFICADA</v>
      </c>
      <c r="AW11" s="100" t="str">
        <f t="shared" ref="AW11:AW65" si="6">IF(AV11="INFORMACIÓN PÚBLICA","IPB",IF(AV11="INFORMACIÓN PÚBLICA CLASIFICADA","IPC",IF(AV11="INFORMACIÓN PÚBLICA RESERVADA","IPR",IF(AV11="",""))))</f>
        <v>IPC</v>
      </c>
      <c r="AX11" s="100" t="str">
        <f>_xlfn.IFNA(VLOOKUP(AD11,Tipologías!$B$3:$H$17,3,0),"")</f>
        <v>LEY 1712, ARTÍCULO 18 LITERAL A "EL DERECHO DE TODA PERSONA A LA INTIMIDAD."</v>
      </c>
      <c r="AY11" s="100" t="str">
        <f>_xlfn.IFNA(VLOOKUP(AD11,Tipologías!$B$3:$H$17,5,0),"")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1" s="100" t="str">
        <f>_xlfn.IFNA(VLOOKUP(AD11,Tipologías!$B$3:$H$17,6,0),"")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1" s="94" t="s">
        <v>238</v>
      </c>
      <c r="BB11" s="105">
        <v>44683</v>
      </c>
      <c r="BC11" s="96" t="s">
        <v>280</v>
      </c>
      <c r="BD11" s="97" t="s">
        <v>311</v>
      </c>
      <c r="BE11" s="97" t="s">
        <v>312</v>
      </c>
      <c r="BF11" s="246"/>
      <c r="BG11" s="245"/>
      <c r="BH11" s="245"/>
      <c r="BI11" s="245"/>
      <c r="BJ11" s="245"/>
      <c r="BK11" s="245"/>
      <c r="BL11" s="245"/>
      <c r="BM11" s="245"/>
      <c r="BN11" s="245"/>
      <c r="BO11" s="245"/>
      <c r="BP11" s="245"/>
      <c r="BQ11" s="245"/>
      <c r="BR11" s="245"/>
      <c r="BS11" s="245"/>
      <c r="BT11" s="245"/>
      <c r="BU11" s="245"/>
      <c r="BV11" s="245"/>
      <c r="BW11" s="245"/>
      <c r="BX11" s="245"/>
    </row>
    <row r="12" spans="1:76" s="72" customFormat="1" ht="100.55" customHeight="1" x14ac:dyDescent="0.25">
      <c r="A12" s="144">
        <v>3</v>
      </c>
      <c r="B12" s="102" t="s">
        <v>79</v>
      </c>
      <c r="C12" s="102" t="s">
        <v>196</v>
      </c>
      <c r="D12" s="103" t="s">
        <v>313</v>
      </c>
      <c r="E12" s="103" t="s">
        <v>314</v>
      </c>
      <c r="F12" s="152" t="s">
        <v>315</v>
      </c>
      <c r="G12" s="95" t="s">
        <v>246</v>
      </c>
      <c r="H12" s="95" t="s">
        <v>78</v>
      </c>
      <c r="I12" s="104" t="s">
        <v>316</v>
      </c>
      <c r="J12" s="102" t="s">
        <v>317</v>
      </c>
      <c r="K12" s="103" t="s">
        <v>61</v>
      </c>
      <c r="L12" s="103" t="s">
        <v>56</v>
      </c>
      <c r="M12" s="103" t="s">
        <v>318</v>
      </c>
      <c r="N12" s="104" t="s">
        <v>319</v>
      </c>
      <c r="O12" s="104" t="s">
        <v>191</v>
      </c>
      <c r="P12" s="103" t="s">
        <v>320</v>
      </c>
      <c r="Q12" s="96" t="s">
        <v>304</v>
      </c>
      <c r="R12" s="96"/>
      <c r="S12" s="104" t="s">
        <v>321</v>
      </c>
      <c r="T12" s="104" t="s">
        <v>322</v>
      </c>
      <c r="U12" s="97" t="s">
        <v>307</v>
      </c>
      <c r="V12" s="97" t="s">
        <v>307</v>
      </c>
      <c r="W12" s="97" t="s">
        <v>308</v>
      </c>
      <c r="X12" s="97" t="s">
        <v>308</v>
      </c>
      <c r="Y12" s="97" t="s">
        <v>308</v>
      </c>
      <c r="Z12" s="97" t="s">
        <v>308</v>
      </c>
      <c r="AA12" s="97" t="s">
        <v>236</v>
      </c>
      <c r="AB12" s="97" t="s">
        <v>236</v>
      </c>
      <c r="AC12" s="104" t="s">
        <v>236</v>
      </c>
      <c r="AD12" s="97" t="s">
        <v>272</v>
      </c>
      <c r="AE12" s="97" t="s">
        <v>176</v>
      </c>
      <c r="AF12" s="99" t="str">
        <f t="shared" si="0"/>
        <v>ALTO</v>
      </c>
      <c r="AG12" s="97" t="s">
        <v>144</v>
      </c>
      <c r="AH12" s="99" t="str">
        <f t="shared" si="2"/>
        <v>ALTO</v>
      </c>
      <c r="AI12" s="97" t="s">
        <v>155</v>
      </c>
      <c r="AJ12" s="97" t="s">
        <v>163</v>
      </c>
      <c r="AK12" s="99" t="str">
        <f t="shared" si="3"/>
        <v>MEDIO</v>
      </c>
      <c r="AL12" s="100" t="str">
        <f>VLOOKUP($AD12,Tipologías!$B$3:$H$17,2,FALSE)</f>
        <v>ALTO</v>
      </c>
      <c r="AM12" s="100">
        <f>IF(AD12="",0,IF(AL12="Bajo",1,IF(AL12="Medio",2,3)))</f>
        <v>3</v>
      </c>
      <c r="AN12" s="100" t="str">
        <f>VLOOKUP($AE12,Tipologías!$A$21:$C$24,3,FALSE)</f>
        <v>ALTO</v>
      </c>
      <c r="AO12" s="100">
        <f>IF(AE12="",0,IF(AN12="Bajo",1,IF(AN12="Medio",2,3)))</f>
        <v>3</v>
      </c>
      <c r="AP12" s="100">
        <f>VLOOKUP($AI12,Tipologías!$A$38:$B$42,2,FALSE)</f>
        <v>2</v>
      </c>
      <c r="AQ12" s="100">
        <f>VLOOKUP($AJ12,Tipologías!$A$46:$B$53,2,FALSE)</f>
        <v>0.5</v>
      </c>
      <c r="AR12" s="100" t="str">
        <f t="shared" si="4"/>
        <v>ALTO</v>
      </c>
      <c r="AS12" s="100" t="str">
        <f>VLOOKUP($AG12,Tipologías!$A$29:$C$33,3,FALSE)</f>
        <v>ALTO</v>
      </c>
      <c r="AT12" s="100" t="str">
        <f t="shared" si="1"/>
        <v>MEDIO</v>
      </c>
      <c r="AU12" s="100" t="str">
        <f t="shared" si="5"/>
        <v>ALTO</v>
      </c>
      <c r="AV12" s="100" t="str">
        <f>_xlfn.IFNA(VLOOKUP(AD12,Tipologías!$B$3:$H$17,4,0),"")</f>
        <v>INFORMACIÓN PÚBLICA RESERVADA</v>
      </c>
      <c r="AW12" s="100" t="str">
        <f t="shared" si="6"/>
        <v>IPR</v>
      </c>
      <c r="AX12" s="100" t="str">
        <f>_xlfn.IFNA(VLOOKUP(AD12,Tipologías!$B$3:$H$17,3,0),"")</f>
        <v>LEY 1712 ARTÍCULO 19 LITERAL D "LA PREVENCIÓN, INVESTIGACIÓN Y PERSECUCIÓN DE LOS DELITOS Y LAS FALTAS DISCIPLINARIAS, MIENTRAS QUE NO SE HAGA EFECTIVA LA MEDIDA DE ASEGURAMIENTO O SE FORMULE PLIEGO DE CARGOS, SEGÚN EL CASO."</v>
      </c>
      <c r="AY12" s="100" t="str">
        <f>_xlfn.IFNA(VLOOKUP(AD12,Tipologías!$B$3:$H$17,5,0),"")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2" s="100" t="str">
        <f>_xlfn.IFNA(VLOOKUP(AD12,Tipologías!$B$3:$H$17,6,0),"")</f>
        <v>LEY 1712 DE 2014</v>
      </c>
      <c r="BA12" s="94" t="s">
        <v>238</v>
      </c>
      <c r="BB12" s="105">
        <v>44683</v>
      </c>
      <c r="BC12" s="96" t="s">
        <v>336</v>
      </c>
      <c r="BD12" s="97" t="s">
        <v>337</v>
      </c>
      <c r="BE12" s="97" t="s">
        <v>338</v>
      </c>
      <c r="BF12" s="246"/>
      <c r="BG12" s="245"/>
      <c r="BH12" s="245"/>
      <c r="BI12" s="245"/>
      <c r="BJ12" s="245"/>
      <c r="BK12" s="245"/>
      <c r="BL12" s="245"/>
      <c r="BM12" s="245"/>
      <c r="BN12" s="245"/>
      <c r="BO12" s="245"/>
      <c r="BP12" s="245"/>
      <c r="BQ12" s="245"/>
      <c r="BR12" s="245"/>
      <c r="BS12" s="245"/>
      <c r="BT12" s="245"/>
      <c r="BU12" s="245"/>
      <c r="BV12" s="245"/>
      <c r="BW12" s="245"/>
      <c r="BX12" s="245"/>
    </row>
    <row r="13" spans="1:76" s="72" customFormat="1" ht="100.55" customHeight="1" x14ac:dyDescent="0.25">
      <c r="A13" s="144">
        <v>4</v>
      </c>
      <c r="B13" s="102" t="s">
        <v>79</v>
      </c>
      <c r="C13" s="102" t="s">
        <v>196</v>
      </c>
      <c r="D13" s="103" t="s">
        <v>313</v>
      </c>
      <c r="E13" s="103" t="s">
        <v>323</v>
      </c>
      <c r="F13" s="152" t="s">
        <v>324</v>
      </c>
      <c r="G13" s="95" t="s">
        <v>246</v>
      </c>
      <c r="H13" s="95" t="s">
        <v>78</v>
      </c>
      <c r="I13" s="104" t="s">
        <v>316</v>
      </c>
      <c r="J13" s="102" t="s">
        <v>60</v>
      </c>
      <c r="K13" s="103" t="s">
        <v>61</v>
      </c>
      <c r="L13" s="103" t="s">
        <v>56</v>
      </c>
      <c r="M13" s="103" t="s">
        <v>236</v>
      </c>
      <c r="N13" s="104" t="s">
        <v>319</v>
      </c>
      <c r="O13" s="104" t="s">
        <v>191</v>
      </c>
      <c r="P13" s="103" t="s">
        <v>320</v>
      </c>
      <c r="Q13" s="96" t="s">
        <v>304</v>
      </c>
      <c r="R13" s="96"/>
      <c r="S13" s="104" t="s">
        <v>325</v>
      </c>
      <c r="T13" s="104" t="s">
        <v>326</v>
      </c>
      <c r="U13" s="97" t="s">
        <v>307</v>
      </c>
      <c r="V13" s="97" t="s">
        <v>307</v>
      </c>
      <c r="W13" s="97" t="s">
        <v>308</v>
      </c>
      <c r="X13" s="97" t="s">
        <v>308</v>
      </c>
      <c r="Y13" s="97" t="s">
        <v>308</v>
      </c>
      <c r="Z13" s="97" t="s">
        <v>308</v>
      </c>
      <c r="AA13" s="97" t="s">
        <v>236</v>
      </c>
      <c r="AB13" s="97" t="s">
        <v>236</v>
      </c>
      <c r="AC13" s="104" t="s">
        <v>236</v>
      </c>
      <c r="AD13" s="97" t="s">
        <v>278</v>
      </c>
      <c r="AE13" s="97" t="s">
        <v>174</v>
      </c>
      <c r="AF13" s="99" t="str">
        <f t="shared" si="0"/>
        <v>ALTO</v>
      </c>
      <c r="AG13" s="97" t="s">
        <v>141</v>
      </c>
      <c r="AH13" s="99" t="str">
        <f t="shared" si="2"/>
        <v>BAJO</v>
      </c>
      <c r="AI13" s="97" t="s">
        <v>153</v>
      </c>
      <c r="AJ13" s="97" t="s">
        <v>163</v>
      </c>
      <c r="AK13" s="99" t="str">
        <f t="shared" si="3"/>
        <v>BAJO</v>
      </c>
      <c r="AL13" s="100" t="str">
        <f>VLOOKUP($AD13,Tipologías!$B$3:$H$17,2,FALSE)</f>
        <v>ALTO</v>
      </c>
      <c r="AM13" s="100">
        <f t="shared" ref="AM13:AM24" si="7">IF(AD13="",0,IF(AL13="Bajo",1,IF(AL13="Medio",2,3)))</f>
        <v>3</v>
      </c>
      <c r="AN13" s="100" t="str">
        <f>VLOOKUP($AE13,Tipologías!$A$21:$C$24,3,FALSE)</f>
        <v>ALTO</v>
      </c>
      <c r="AO13" s="100">
        <f t="shared" ref="AO13:AO24" si="8">IF(AE13="",0,IF(AN13="Bajo",1,IF(AN13="Medio",2,3)))</f>
        <v>3</v>
      </c>
      <c r="AP13" s="100">
        <f>VLOOKUP($AI13,Tipologías!$A$38:$B$42,2,FALSE)</f>
        <v>1</v>
      </c>
      <c r="AQ13" s="100">
        <f>VLOOKUP($AJ13,Tipologías!$A$46:$B$53,2,FALSE)</f>
        <v>0.5</v>
      </c>
      <c r="AR13" s="100" t="str">
        <f t="shared" si="4"/>
        <v>ALTO</v>
      </c>
      <c r="AS13" s="100" t="str">
        <f>VLOOKUP($AG13,Tipologías!$A$29:$C$33,3,FALSE)</f>
        <v>BAJO</v>
      </c>
      <c r="AT13" s="100" t="str">
        <f t="shared" si="1"/>
        <v>BAJO</v>
      </c>
      <c r="AU13" s="100" t="str">
        <f t="shared" si="5"/>
        <v>MEDIO</v>
      </c>
      <c r="AV13" s="100" t="str">
        <f>_xlfn.IFNA(VLOOKUP(AD13,Tipologías!$B$3:$H$17,4,0),"")</f>
        <v>INFORMACIÓN PÚBLICA RESERVADA</v>
      </c>
      <c r="AW13" s="100" t="str">
        <f t="shared" si="6"/>
        <v>IPR</v>
      </c>
      <c r="AX13" s="100" t="str">
        <f>_xlfn.IFNA(VLOOKUP(AD13,Tipologías!$B$3:$H$17,3,0),"")</f>
        <v>LEY 1712 ARTÍCULO 19 PARÁGRAFO "SE EXCEPTÚAN TAMBIÉN LOS DOCUMENTOS QUE CONTENGAN LAS OPINIONES O PUNTOS DE VISTA QUE FORMEN PARTE DEL PROCESO DELIBERATIVO DE LOS SERVIDORES PÚBLICOS."</v>
      </c>
      <c r="AY13" s="100" t="str">
        <f>_xlfn.IFNA(VLOOKUP(AD13,Tipologías!$B$3:$H$17,5,0),"")</f>
        <v>LEY 1712 ARTÍCULO 19 PARÁGRAFO: SE EXCEPTÚAN TAMBIÉN LOS DOCUMENTOS QUE CONTENGAN LAS OPINIONES O PUNTOS DE VISTA QUE FORMEN PARTE DEL PROCESO DELIBERATIVO DE LOS SERVIDORES PÚBLICOS</v>
      </c>
      <c r="AZ13" s="100" t="str">
        <f>_xlfn.IFNA(VLOOKUP(AD13,Tipologías!$B$3:$H$17,6,0),"")</f>
        <v>LEY 1712 DE 2014</v>
      </c>
      <c r="BA13" s="94" t="s">
        <v>238</v>
      </c>
      <c r="BB13" s="105">
        <v>44683</v>
      </c>
      <c r="BC13" s="96" t="s">
        <v>339</v>
      </c>
      <c r="BD13" s="97" t="s">
        <v>337</v>
      </c>
      <c r="BE13" s="97" t="s">
        <v>338</v>
      </c>
      <c r="BF13" s="246"/>
      <c r="BG13" s="245"/>
      <c r="BH13" s="245"/>
      <c r="BI13" s="245"/>
      <c r="BJ13" s="245"/>
      <c r="BK13" s="245"/>
      <c r="BL13" s="245"/>
      <c r="BM13" s="245"/>
      <c r="BN13" s="245"/>
      <c r="BO13" s="245"/>
      <c r="BP13" s="245"/>
      <c r="BQ13" s="245"/>
      <c r="BR13" s="245"/>
      <c r="BS13" s="245"/>
      <c r="BT13" s="245"/>
      <c r="BU13" s="245"/>
      <c r="BV13" s="245"/>
      <c r="BW13" s="245"/>
      <c r="BX13" s="245"/>
    </row>
    <row r="14" spans="1:76" s="73" customFormat="1" ht="100.55" customHeight="1" x14ac:dyDescent="0.25">
      <c r="A14" s="144">
        <v>5</v>
      </c>
      <c r="B14" s="102" t="s">
        <v>79</v>
      </c>
      <c r="C14" s="102" t="s">
        <v>196</v>
      </c>
      <c r="D14" s="103" t="s">
        <v>313</v>
      </c>
      <c r="E14" s="103" t="s">
        <v>327</v>
      </c>
      <c r="F14" s="152" t="s">
        <v>328</v>
      </c>
      <c r="G14" s="95" t="s">
        <v>214</v>
      </c>
      <c r="H14" s="95" t="s">
        <v>78</v>
      </c>
      <c r="I14" s="104" t="s">
        <v>316</v>
      </c>
      <c r="J14" s="102" t="s">
        <v>60</v>
      </c>
      <c r="K14" s="103" t="s">
        <v>61</v>
      </c>
      <c r="L14" s="103" t="s">
        <v>56</v>
      </c>
      <c r="M14" s="103" t="s">
        <v>236</v>
      </c>
      <c r="N14" s="104" t="s">
        <v>319</v>
      </c>
      <c r="O14" s="104" t="s">
        <v>191</v>
      </c>
      <c r="P14" s="103" t="s">
        <v>303</v>
      </c>
      <c r="Q14" s="96" t="s">
        <v>304</v>
      </c>
      <c r="R14" s="96"/>
      <c r="S14" s="104" t="s">
        <v>236</v>
      </c>
      <c r="T14" s="104" t="s">
        <v>236</v>
      </c>
      <c r="U14" s="97" t="s">
        <v>307</v>
      </c>
      <c r="V14" s="97" t="s">
        <v>307</v>
      </c>
      <c r="W14" s="97" t="s">
        <v>308</v>
      </c>
      <c r="X14" s="97" t="s">
        <v>308</v>
      </c>
      <c r="Y14" s="97" t="s">
        <v>308</v>
      </c>
      <c r="Z14" s="97" t="s">
        <v>308</v>
      </c>
      <c r="AA14" s="97" t="s">
        <v>236</v>
      </c>
      <c r="AB14" s="97" t="s">
        <v>236</v>
      </c>
      <c r="AC14" s="104" t="s">
        <v>236</v>
      </c>
      <c r="AD14" s="97" t="s">
        <v>272</v>
      </c>
      <c r="AE14" s="97" t="s">
        <v>176</v>
      </c>
      <c r="AF14" s="99" t="str">
        <f t="shared" si="0"/>
        <v>ALTO</v>
      </c>
      <c r="AG14" s="97" t="s">
        <v>142</v>
      </c>
      <c r="AH14" s="99" t="str">
        <f t="shared" si="2"/>
        <v>MEDIO</v>
      </c>
      <c r="AI14" s="97" t="s">
        <v>155</v>
      </c>
      <c r="AJ14" s="97" t="s">
        <v>159</v>
      </c>
      <c r="AK14" s="99" t="str">
        <f t="shared" si="3"/>
        <v>ALTO</v>
      </c>
      <c r="AL14" s="100" t="str">
        <f>VLOOKUP($AD14,Tipologías!$B$3:$H$17,2,FALSE)</f>
        <v>ALTO</v>
      </c>
      <c r="AM14" s="100">
        <f t="shared" si="7"/>
        <v>3</v>
      </c>
      <c r="AN14" s="100" t="str">
        <f>VLOOKUP($AE14,Tipologías!$A$21:$C$24,3,FALSE)</f>
        <v>ALTO</v>
      </c>
      <c r="AO14" s="100">
        <f t="shared" si="8"/>
        <v>3</v>
      </c>
      <c r="AP14" s="100">
        <f>VLOOKUP($AI14,Tipologías!$A$38:$B$42,2,FALSE)</f>
        <v>2</v>
      </c>
      <c r="AQ14" s="100">
        <f>VLOOKUP($AJ14,Tipologías!$A$46:$B$53,2,FALSE)</f>
        <v>2</v>
      </c>
      <c r="AR14" s="100" t="str">
        <f t="shared" si="4"/>
        <v>ALTO</v>
      </c>
      <c r="AS14" s="100" t="str">
        <f>VLOOKUP($AG14,Tipologías!$A$29:$C$33,3,FALSE)</f>
        <v>MEDIO</v>
      </c>
      <c r="AT14" s="100" t="str">
        <f t="shared" si="1"/>
        <v>ALTO</v>
      </c>
      <c r="AU14" s="100" t="str">
        <f t="shared" si="5"/>
        <v>ALTO</v>
      </c>
      <c r="AV14" s="100" t="str">
        <f>_xlfn.IFNA(VLOOKUP(AD14,Tipologías!$B$3:$H$17,4,0),"")</f>
        <v>INFORMACIÓN PÚBLICA RESERVADA</v>
      </c>
      <c r="AW14" s="100" t="str">
        <f t="shared" si="6"/>
        <v>IPR</v>
      </c>
      <c r="AX14" s="100" t="str">
        <f>_xlfn.IFNA(VLOOKUP(AD14,Tipologías!$B$3:$H$17,3,0),"")</f>
        <v>LEY 1712 ARTÍCULO 19 LITERAL D "LA PREVENCIÓN, INVESTIGACIÓN Y PERSECUCIÓN DE LOS DELITOS Y LAS FALTAS DISCIPLINARIAS, MIENTRAS QUE NO SE HAGA EFECTIVA LA MEDIDA DE ASEGURAMIENTO O SE FORMULE PLIEGO DE CARGOS, SEGÚN EL CASO."</v>
      </c>
      <c r="AY14" s="100" t="str">
        <f>_xlfn.IFNA(VLOOKUP(AD14,Tipologías!$B$3:$H$17,5,0),"")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4" s="100" t="str">
        <f>_xlfn.IFNA(VLOOKUP(AD14,Tipologías!$B$3:$H$17,6,0),"")</f>
        <v>LEY 1712 DE 2014</v>
      </c>
      <c r="BA14" s="94" t="s">
        <v>238</v>
      </c>
      <c r="BB14" s="105">
        <v>44683</v>
      </c>
      <c r="BC14" s="96" t="s">
        <v>336</v>
      </c>
      <c r="BD14" s="97" t="s">
        <v>337</v>
      </c>
      <c r="BE14" s="97" t="s">
        <v>338</v>
      </c>
      <c r="BF14" s="74"/>
      <c r="BG14" s="74"/>
      <c r="BH14" s="74"/>
      <c r="BI14" s="74"/>
      <c r="BJ14" s="74"/>
      <c r="BK14" s="74"/>
      <c r="BL14" s="74"/>
      <c r="BM14" s="74"/>
      <c r="BN14" s="74"/>
      <c r="BO14" s="74"/>
      <c r="BP14" s="74"/>
      <c r="BQ14" s="74"/>
      <c r="BR14" s="74"/>
      <c r="BS14" s="74"/>
      <c r="BT14" s="74"/>
      <c r="BU14" s="74"/>
      <c r="BV14" s="74"/>
      <c r="BW14" s="74"/>
      <c r="BX14" s="74"/>
    </row>
    <row r="15" spans="1:76" s="72" customFormat="1" ht="100.55" customHeight="1" x14ac:dyDescent="0.25">
      <c r="A15" s="144">
        <v>6</v>
      </c>
      <c r="B15" s="102" t="s">
        <v>79</v>
      </c>
      <c r="C15" s="102" t="s">
        <v>196</v>
      </c>
      <c r="D15" s="103" t="s">
        <v>313</v>
      </c>
      <c r="E15" s="103" t="s">
        <v>329</v>
      </c>
      <c r="F15" s="152" t="s">
        <v>330</v>
      </c>
      <c r="G15" s="95" t="s">
        <v>246</v>
      </c>
      <c r="H15" s="95" t="s">
        <v>78</v>
      </c>
      <c r="I15" s="104" t="s">
        <v>316</v>
      </c>
      <c r="J15" s="102" t="s">
        <v>317</v>
      </c>
      <c r="K15" s="103" t="s">
        <v>61</v>
      </c>
      <c r="L15" s="103" t="s">
        <v>56</v>
      </c>
      <c r="M15" s="103" t="s">
        <v>318</v>
      </c>
      <c r="N15" s="104" t="s">
        <v>319</v>
      </c>
      <c r="O15" s="104" t="s">
        <v>191</v>
      </c>
      <c r="P15" s="103" t="s">
        <v>331</v>
      </c>
      <c r="Q15" s="96" t="s">
        <v>304</v>
      </c>
      <c r="R15" s="96" t="s">
        <v>304</v>
      </c>
      <c r="S15" s="104" t="s">
        <v>329</v>
      </c>
      <c r="T15" s="104" t="s">
        <v>332</v>
      </c>
      <c r="U15" s="97" t="s">
        <v>307</v>
      </c>
      <c r="V15" s="97" t="s">
        <v>307</v>
      </c>
      <c r="W15" s="97" t="s">
        <v>307</v>
      </c>
      <c r="X15" s="97" t="s">
        <v>308</v>
      </c>
      <c r="Y15" s="97" t="s">
        <v>307</v>
      </c>
      <c r="Z15" s="97" t="s">
        <v>308</v>
      </c>
      <c r="AA15" s="97" t="s">
        <v>236</v>
      </c>
      <c r="AB15" s="97" t="s">
        <v>236</v>
      </c>
      <c r="AC15" s="104" t="s">
        <v>236</v>
      </c>
      <c r="AD15" s="97" t="s">
        <v>272</v>
      </c>
      <c r="AE15" s="97" t="s">
        <v>176</v>
      </c>
      <c r="AF15" s="99" t="str">
        <f t="shared" si="0"/>
        <v>ALTO</v>
      </c>
      <c r="AG15" s="97" t="s">
        <v>142</v>
      </c>
      <c r="AH15" s="99" t="str">
        <f t="shared" si="2"/>
        <v>MEDIO</v>
      </c>
      <c r="AI15" s="97" t="s">
        <v>155</v>
      </c>
      <c r="AJ15" s="97" t="s">
        <v>160</v>
      </c>
      <c r="AK15" s="99" t="str">
        <f t="shared" si="3"/>
        <v>ALTO</v>
      </c>
      <c r="AL15" s="100" t="str">
        <f>VLOOKUP($AD15,Tipologías!$B$3:$H$17,2,FALSE)</f>
        <v>ALTO</v>
      </c>
      <c r="AM15" s="100">
        <f t="shared" si="7"/>
        <v>3</v>
      </c>
      <c r="AN15" s="100" t="str">
        <f>VLOOKUP($AE15,Tipologías!$A$21:$C$24,3,FALSE)</f>
        <v>ALTO</v>
      </c>
      <c r="AO15" s="100">
        <f t="shared" si="8"/>
        <v>3</v>
      </c>
      <c r="AP15" s="100">
        <f>VLOOKUP($AI15,Tipologías!$A$38:$B$42,2,FALSE)</f>
        <v>2</v>
      </c>
      <c r="AQ15" s="100">
        <f>VLOOKUP($AJ15,Tipologías!$A$46:$B$53,2,FALSE)</f>
        <v>1.5</v>
      </c>
      <c r="AR15" s="100" t="str">
        <f t="shared" si="4"/>
        <v>ALTO</v>
      </c>
      <c r="AS15" s="100" t="str">
        <f>VLOOKUP($AG15,Tipologías!$A$29:$C$33,3,FALSE)</f>
        <v>MEDIO</v>
      </c>
      <c r="AT15" s="100" t="str">
        <f t="shared" si="1"/>
        <v>ALTO</v>
      </c>
      <c r="AU15" s="100" t="str">
        <f t="shared" si="5"/>
        <v>ALTO</v>
      </c>
      <c r="AV15" s="100" t="str">
        <f>_xlfn.IFNA(VLOOKUP(AD15,Tipologías!$B$3:$H$17,4,0),"")</f>
        <v>INFORMACIÓN PÚBLICA RESERVADA</v>
      </c>
      <c r="AW15" s="100" t="str">
        <f t="shared" si="6"/>
        <v>IPR</v>
      </c>
      <c r="AX15" s="100" t="str">
        <f>_xlfn.IFNA(VLOOKUP(AD15,Tipologías!$B$3:$H$17,3,0),"")</f>
        <v>LEY 1712 ARTÍCULO 19 LITERAL D "LA PREVENCIÓN, INVESTIGACIÓN Y PERSECUCIÓN DE LOS DELITOS Y LAS FALTAS DISCIPLINARIAS, MIENTRAS QUE NO SE HAGA EFECTIVA LA MEDIDA DE ASEGURAMIENTO O SE FORMULE PLIEGO DE CARGOS, SEGÚN EL CASO."</v>
      </c>
      <c r="AY15" s="100" t="str">
        <f>_xlfn.IFNA(VLOOKUP(AD15,Tipologías!$B$3:$H$17,5,0),"")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5" s="100" t="str">
        <f>_xlfn.IFNA(VLOOKUP(AD15,Tipologías!$B$3:$H$17,6,0),"")</f>
        <v>LEY 1712 DE 2014</v>
      </c>
      <c r="BA15" s="94" t="s">
        <v>237</v>
      </c>
      <c r="BB15" s="105">
        <v>44683</v>
      </c>
      <c r="BC15" s="96" t="s">
        <v>340</v>
      </c>
      <c r="BD15" s="97" t="s">
        <v>337</v>
      </c>
      <c r="BE15" s="97" t="s">
        <v>338</v>
      </c>
      <c r="BF15" s="74"/>
      <c r="BG15" s="74"/>
      <c r="BH15" s="74"/>
      <c r="BI15" s="74"/>
      <c r="BJ15" s="74"/>
      <c r="BK15" s="74"/>
      <c r="BL15" s="74"/>
      <c r="BM15" s="74"/>
      <c r="BN15" s="74"/>
      <c r="BO15" s="74"/>
      <c r="BP15" s="74"/>
      <c r="BQ15" s="74"/>
      <c r="BR15" s="74"/>
      <c r="BS15" s="74"/>
      <c r="BT15" s="74"/>
      <c r="BU15" s="74"/>
      <c r="BV15" s="74"/>
      <c r="BW15" s="74"/>
      <c r="BX15" s="74"/>
    </row>
    <row r="16" spans="1:76" s="73" customFormat="1" ht="100.55" customHeight="1" x14ac:dyDescent="0.25">
      <c r="A16" s="144">
        <v>7</v>
      </c>
      <c r="B16" s="102" t="s">
        <v>79</v>
      </c>
      <c r="C16" s="102" t="s">
        <v>196</v>
      </c>
      <c r="D16" s="103" t="s">
        <v>313</v>
      </c>
      <c r="E16" s="103" t="s">
        <v>333</v>
      </c>
      <c r="F16" s="152" t="s">
        <v>334</v>
      </c>
      <c r="G16" s="95" t="s">
        <v>246</v>
      </c>
      <c r="H16" s="95" t="s">
        <v>78</v>
      </c>
      <c r="I16" s="104" t="s">
        <v>316</v>
      </c>
      <c r="J16" s="102" t="s">
        <v>317</v>
      </c>
      <c r="K16" s="103" t="s">
        <v>61</v>
      </c>
      <c r="L16" s="103" t="s">
        <v>56</v>
      </c>
      <c r="M16" s="103" t="s">
        <v>318</v>
      </c>
      <c r="N16" s="104" t="s">
        <v>319</v>
      </c>
      <c r="O16" s="104" t="s">
        <v>191</v>
      </c>
      <c r="P16" s="103" t="s">
        <v>331</v>
      </c>
      <c r="Q16" s="96" t="s">
        <v>304</v>
      </c>
      <c r="R16" s="96" t="s">
        <v>304</v>
      </c>
      <c r="S16" s="104" t="s">
        <v>335</v>
      </c>
      <c r="T16" s="104" t="s">
        <v>333</v>
      </c>
      <c r="U16" s="97" t="s">
        <v>307</v>
      </c>
      <c r="V16" s="97" t="s">
        <v>307</v>
      </c>
      <c r="W16" s="97" t="s">
        <v>307</v>
      </c>
      <c r="X16" s="97" t="s">
        <v>307</v>
      </c>
      <c r="Y16" s="97" t="s">
        <v>307</v>
      </c>
      <c r="Z16" s="97" t="s">
        <v>308</v>
      </c>
      <c r="AA16" s="97" t="s">
        <v>236</v>
      </c>
      <c r="AB16" s="97" t="s">
        <v>236</v>
      </c>
      <c r="AC16" s="104" t="s">
        <v>236</v>
      </c>
      <c r="AD16" s="97" t="s">
        <v>272</v>
      </c>
      <c r="AE16" s="97" t="s">
        <v>176</v>
      </c>
      <c r="AF16" s="99" t="str">
        <f t="shared" si="0"/>
        <v>ALTO</v>
      </c>
      <c r="AG16" s="97" t="s">
        <v>144</v>
      </c>
      <c r="AH16" s="99" t="str">
        <f t="shared" si="2"/>
        <v>ALTO</v>
      </c>
      <c r="AI16" s="97" t="s">
        <v>155</v>
      </c>
      <c r="AJ16" s="97" t="s">
        <v>158</v>
      </c>
      <c r="AK16" s="99" t="str">
        <f t="shared" si="3"/>
        <v>ALTO</v>
      </c>
      <c r="AL16" s="100" t="str">
        <f>VLOOKUP($AD16,Tipologías!$B$3:$H$17,2,FALSE)</f>
        <v>ALTO</v>
      </c>
      <c r="AM16" s="100">
        <f t="shared" si="7"/>
        <v>3</v>
      </c>
      <c r="AN16" s="100" t="str">
        <f>VLOOKUP($AE16,Tipologías!$A$21:$C$24,3,FALSE)</f>
        <v>ALTO</v>
      </c>
      <c r="AO16" s="100">
        <f t="shared" si="8"/>
        <v>3</v>
      </c>
      <c r="AP16" s="100">
        <f>VLOOKUP($AI16,Tipologías!$A$38:$B$42,2,FALSE)</f>
        <v>2</v>
      </c>
      <c r="AQ16" s="100">
        <f>VLOOKUP($AJ16,Tipologías!$A$46:$B$53,2,FALSE)</f>
        <v>2.25</v>
      </c>
      <c r="AR16" s="100" t="str">
        <f t="shared" si="4"/>
        <v>ALTO</v>
      </c>
      <c r="AS16" s="100" t="str">
        <f>VLOOKUP($AG16,Tipologías!$A$29:$C$33,3,FALSE)</f>
        <v>ALTO</v>
      </c>
      <c r="AT16" s="100" t="str">
        <f t="shared" si="1"/>
        <v>ALTO</v>
      </c>
      <c r="AU16" s="100" t="str">
        <f t="shared" si="5"/>
        <v>ALTO</v>
      </c>
      <c r="AV16" s="100" t="str">
        <f>_xlfn.IFNA(VLOOKUP(AD16,Tipologías!$B$3:$H$17,4,0),"")</f>
        <v>INFORMACIÓN PÚBLICA RESERVADA</v>
      </c>
      <c r="AW16" s="100" t="str">
        <f t="shared" si="6"/>
        <v>IPR</v>
      </c>
      <c r="AX16" s="100" t="str">
        <f>_xlfn.IFNA(VLOOKUP(AD16,Tipologías!$B$3:$H$17,3,0),"")</f>
        <v>LEY 1712 ARTÍCULO 19 LITERAL D "LA PREVENCIÓN, INVESTIGACIÓN Y PERSECUCIÓN DE LOS DELITOS Y LAS FALTAS DISCIPLINARIAS, MIENTRAS QUE NO SE HAGA EFECTIVA LA MEDIDA DE ASEGURAMIENTO O SE FORMULE PLIEGO DE CARGOS, SEGÚN EL CASO."</v>
      </c>
      <c r="AY16" s="100" t="str">
        <f>_xlfn.IFNA(VLOOKUP(AD16,Tipologías!$B$3:$H$17,5,0),"")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6" s="100" t="str">
        <f>_xlfn.IFNA(VLOOKUP(AD16,Tipologías!$B$3:$H$17,6,0),"")</f>
        <v>LEY 1712 DE 2014</v>
      </c>
      <c r="BA16" s="94" t="s">
        <v>237</v>
      </c>
      <c r="BB16" s="105">
        <v>44683</v>
      </c>
      <c r="BC16" s="96" t="s">
        <v>336</v>
      </c>
      <c r="BD16" s="97" t="s">
        <v>337</v>
      </c>
      <c r="BE16" s="97" t="s">
        <v>338</v>
      </c>
      <c r="BF16" s="74"/>
      <c r="BG16" s="74"/>
      <c r="BH16" s="74"/>
      <c r="BI16" s="74"/>
      <c r="BJ16" s="74"/>
      <c r="BK16" s="74"/>
      <c r="BL16" s="74"/>
      <c r="BM16" s="74"/>
      <c r="BN16" s="74"/>
      <c r="BO16" s="74"/>
      <c r="BP16" s="74"/>
      <c r="BQ16" s="74"/>
      <c r="BR16" s="74"/>
      <c r="BS16" s="74"/>
      <c r="BT16" s="74"/>
      <c r="BU16" s="74"/>
      <c r="BV16" s="74"/>
      <c r="BW16" s="74"/>
      <c r="BX16" s="74"/>
    </row>
    <row r="17" spans="1:76" s="72" customFormat="1" ht="100.55" customHeight="1" x14ac:dyDescent="0.25">
      <c r="A17" s="144">
        <v>8</v>
      </c>
      <c r="B17" s="102" t="s">
        <v>73</v>
      </c>
      <c r="C17" s="102" t="s">
        <v>204</v>
      </c>
      <c r="D17" s="103" t="s">
        <v>250</v>
      </c>
      <c r="E17" s="103" t="s">
        <v>341</v>
      </c>
      <c r="F17" s="152" t="s">
        <v>342</v>
      </c>
      <c r="G17" s="95" t="s">
        <v>246</v>
      </c>
      <c r="H17" s="95" t="s">
        <v>86</v>
      </c>
      <c r="I17" s="104" t="s">
        <v>343</v>
      </c>
      <c r="J17" s="102" t="s">
        <v>60</v>
      </c>
      <c r="K17" s="103" t="s">
        <v>61</v>
      </c>
      <c r="L17" s="103" t="s">
        <v>56</v>
      </c>
      <c r="M17" s="103" t="s">
        <v>236</v>
      </c>
      <c r="N17" s="104" t="s">
        <v>344</v>
      </c>
      <c r="O17" s="104" t="s">
        <v>191</v>
      </c>
      <c r="P17" s="103" t="s">
        <v>345</v>
      </c>
      <c r="Q17" s="96" t="s">
        <v>304</v>
      </c>
      <c r="R17" s="96"/>
      <c r="S17" s="104" t="s">
        <v>325</v>
      </c>
      <c r="T17" s="104" t="s">
        <v>346</v>
      </c>
      <c r="U17" s="97" t="s">
        <v>307</v>
      </c>
      <c r="V17" s="97" t="s">
        <v>307</v>
      </c>
      <c r="W17" s="97" t="s">
        <v>308</v>
      </c>
      <c r="X17" s="97" t="s">
        <v>308</v>
      </c>
      <c r="Y17" s="97" t="s">
        <v>308</v>
      </c>
      <c r="Z17" s="97" t="s">
        <v>308</v>
      </c>
      <c r="AA17" s="97" t="s">
        <v>236</v>
      </c>
      <c r="AB17" s="97" t="s">
        <v>236</v>
      </c>
      <c r="AC17" s="104" t="s">
        <v>236</v>
      </c>
      <c r="AD17" s="97" t="s">
        <v>278</v>
      </c>
      <c r="AE17" s="97" t="s">
        <v>176</v>
      </c>
      <c r="AF17" s="99" t="str">
        <f t="shared" si="0"/>
        <v>ALTO</v>
      </c>
      <c r="AG17" s="97" t="s">
        <v>144</v>
      </c>
      <c r="AH17" s="99" t="str">
        <f t="shared" si="2"/>
        <v>ALTO</v>
      </c>
      <c r="AI17" s="97" t="s">
        <v>153</v>
      </c>
      <c r="AJ17" s="97" t="s">
        <v>163</v>
      </c>
      <c r="AK17" s="99" t="str">
        <f t="shared" si="3"/>
        <v>BAJO</v>
      </c>
      <c r="AL17" s="100" t="str">
        <f>VLOOKUP($AD17,Tipologías!$B$3:$H$17,2,FALSE)</f>
        <v>ALTO</v>
      </c>
      <c r="AM17" s="100">
        <f t="shared" si="7"/>
        <v>3</v>
      </c>
      <c r="AN17" s="100" t="str">
        <f>VLOOKUP($AE17,Tipologías!$A$21:$C$24,3,FALSE)</f>
        <v>ALTO</v>
      </c>
      <c r="AO17" s="100">
        <f t="shared" si="8"/>
        <v>3</v>
      </c>
      <c r="AP17" s="100">
        <f>VLOOKUP($AI17,Tipologías!$A$38:$B$42,2,FALSE)</f>
        <v>1</v>
      </c>
      <c r="AQ17" s="100">
        <f>VLOOKUP($AJ17,Tipologías!$A$46:$B$53,2,FALSE)</f>
        <v>0.5</v>
      </c>
      <c r="AR17" s="100" t="str">
        <f t="shared" si="4"/>
        <v>ALTO</v>
      </c>
      <c r="AS17" s="100" t="str">
        <f>VLOOKUP($AG17,Tipologías!$A$29:$C$33,3,FALSE)</f>
        <v>ALTO</v>
      </c>
      <c r="AT17" s="100" t="str">
        <f t="shared" si="1"/>
        <v>BAJO</v>
      </c>
      <c r="AU17" s="100" t="str">
        <f t="shared" si="5"/>
        <v>ALTO</v>
      </c>
      <c r="AV17" s="100" t="str">
        <f>_xlfn.IFNA(VLOOKUP(AD17,Tipologías!$B$3:$H$17,4,0),"")</f>
        <v>INFORMACIÓN PÚBLICA RESERVADA</v>
      </c>
      <c r="AW17" s="100" t="str">
        <f t="shared" si="6"/>
        <v>IPR</v>
      </c>
      <c r="AX17" s="100" t="str">
        <f>_xlfn.IFNA(VLOOKUP(AD17,Tipologías!$B$3:$H$17,3,0),"")</f>
        <v>LEY 1712 ARTÍCULO 19 PARÁGRAFO "SE EXCEPTÚAN TAMBIÉN LOS DOCUMENTOS QUE CONTENGAN LAS OPINIONES O PUNTOS DE VISTA QUE FORMEN PARTE DEL PROCESO DELIBERATIVO DE LOS SERVIDORES PÚBLICOS."</v>
      </c>
      <c r="AY17" s="100" t="str">
        <f>_xlfn.IFNA(VLOOKUP(AD17,Tipologías!$B$3:$H$17,5,0),"")</f>
        <v>LEY 1712 ARTÍCULO 19 PARÁGRAFO: SE EXCEPTÚAN TAMBIÉN LOS DOCUMENTOS QUE CONTENGAN LAS OPINIONES O PUNTOS DE VISTA QUE FORMEN PARTE DEL PROCESO DELIBERATIVO DE LOS SERVIDORES PÚBLICOS</v>
      </c>
      <c r="AZ17" s="100" t="str">
        <f>_xlfn.IFNA(VLOOKUP(AD17,Tipologías!$B$3:$H$17,6,0),"")</f>
        <v>LEY 1712 DE 2014</v>
      </c>
      <c r="BA17" s="94" t="s">
        <v>238</v>
      </c>
      <c r="BB17" s="105">
        <v>44683</v>
      </c>
      <c r="BC17" s="96" t="s">
        <v>284</v>
      </c>
      <c r="BD17" s="97" t="s">
        <v>369</v>
      </c>
      <c r="BE17" s="97" t="s">
        <v>370</v>
      </c>
      <c r="BF17" s="74"/>
      <c r="BG17" s="74"/>
      <c r="BH17" s="74"/>
      <c r="BI17" s="74"/>
      <c r="BJ17" s="74"/>
      <c r="BK17" s="74"/>
      <c r="BL17" s="74"/>
      <c r="BM17" s="74"/>
      <c r="BN17" s="74"/>
      <c r="BO17" s="74"/>
      <c r="BP17" s="74"/>
      <c r="BQ17" s="74"/>
      <c r="BR17" s="74"/>
      <c r="BS17" s="74"/>
      <c r="BT17" s="74"/>
      <c r="BU17" s="74"/>
      <c r="BV17" s="74"/>
      <c r="BW17" s="74"/>
      <c r="BX17" s="74"/>
    </row>
    <row r="18" spans="1:76" s="72" customFormat="1" ht="100.55" customHeight="1" x14ac:dyDescent="0.25">
      <c r="A18" s="144">
        <v>9</v>
      </c>
      <c r="B18" s="102" t="s">
        <v>73</v>
      </c>
      <c r="C18" s="102" t="s">
        <v>204</v>
      </c>
      <c r="D18" s="103" t="s">
        <v>250</v>
      </c>
      <c r="E18" s="103" t="s">
        <v>347</v>
      </c>
      <c r="F18" s="152" t="s">
        <v>348</v>
      </c>
      <c r="G18" s="95" t="s">
        <v>214</v>
      </c>
      <c r="H18" s="95" t="s">
        <v>86</v>
      </c>
      <c r="I18" s="104" t="s">
        <v>349</v>
      </c>
      <c r="J18" s="102" t="s">
        <v>60</v>
      </c>
      <c r="K18" s="103" t="s">
        <v>61</v>
      </c>
      <c r="L18" s="103" t="s">
        <v>350</v>
      </c>
      <c r="M18" s="103" t="s">
        <v>236</v>
      </c>
      <c r="N18" s="104" t="s">
        <v>351</v>
      </c>
      <c r="O18" s="104" t="s">
        <v>184</v>
      </c>
      <c r="P18" s="103" t="s">
        <v>352</v>
      </c>
      <c r="Q18" s="96" t="s">
        <v>304</v>
      </c>
      <c r="R18" s="96" t="s">
        <v>304</v>
      </c>
      <c r="S18" s="104" t="s">
        <v>236</v>
      </c>
      <c r="T18" s="104" t="s">
        <v>236</v>
      </c>
      <c r="U18" s="97" t="s">
        <v>307</v>
      </c>
      <c r="V18" s="97" t="s">
        <v>307</v>
      </c>
      <c r="W18" s="97" t="s">
        <v>307</v>
      </c>
      <c r="X18" s="97" t="s">
        <v>307</v>
      </c>
      <c r="Y18" s="97" t="s">
        <v>307</v>
      </c>
      <c r="Z18" s="97" t="s">
        <v>308</v>
      </c>
      <c r="AA18" s="97" t="s">
        <v>307</v>
      </c>
      <c r="AB18" s="97" t="s">
        <v>307</v>
      </c>
      <c r="AC18" s="104" t="s">
        <v>236</v>
      </c>
      <c r="AD18" s="97" t="s">
        <v>266</v>
      </c>
      <c r="AE18" s="97" t="s">
        <v>170</v>
      </c>
      <c r="AF18" s="99" t="str">
        <f t="shared" si="0"/>
        <v>ALTO</v>
      </c>
      <c r="AG18" s="97" t="s">
        <v>144</v>
      </c>
      <c r="AH18" s="99" t="str">
        <f t="shared" si="2"/>
        <v>ALTO</v>
      </c>
      <c r="AI18" s="97" t="s">
        <v>151</v>
      </c>
      <c r="AJ18" s="97" t="s">
        <v>157</v>
      </c>
      <c r="AK18" s="99" t="str">
        <f t="shared" si="3"/>
        <v>ALTO</v>
      </c>
      <c r="AL18" s="100" t="str">
        <f>VLOOKUP($AD18,Tipologías!$B$3:$H$17,2,FALSE)</f>
        <v>ALTO</v>
      </c>
      <c r="AM18" s="100">
        <f t="shared" si="7"/>
        <v>3</v>
      </c>
      <c r="AN18" s="100" t="str">
        <f>VLOOKUP($AE18,Tipologías!$A$21:$C$24,3,FALSE)</f>
        <v>BAJO</v>
      </c>
      <c r="AO18" s="100">
        <f t="shared" si="8"/>
        <v>1</v>
      </c>
      <c r="AP18" s="100">
        <f>VLOOKUP($AI18,Tipologías!$A$38:$B$42,2,FALSE)</f>
        <v>0.5</v>
      </c>
      <c r="AQ18" s="100">
        <f>VLOOKUP($AJ18,Tipologías!$A$46:$B$53,2,FALSE)</f>
        <v>2.5</v>
      </c>
      <c r="AR18" s="100" t="str">
        <f t="shared" si="4"/>
        <v>ALTO</v>
      </c>
      <c r="AS18" s="100" t="str">
        <f>VLOOKUP($AG18,Tipologías!$A$29:$C$33,3,FALSE)</f>
        <v>ALTO</v>
      </c>
      <c r="AT18" s="100" t="str">
        <f t="shared" si="1"/>
        <v>ALTO</v>
      </c>
      <c r="AU18" s="100" t="str">
        <f t="shared" si="5"/>
        <v>ALTO</v>
      </c>
      <c r="AV18" s="100" t="str">
        <f>_xlfn.IFNA(VLOOKUP(AD18,Tipologías!$B$3:$H$17,4,0),"")</f>
        <v>INFORMACIÓN PÚBLICA CLASIFICADA</v>
      </c>
      <c r="AW18" s="100" t="str">
        <f t="shared" si="6"/>
        <v>IPC</v>
      </c>
      <c r="AX18" s="100" t="str">
        <f>_xlfn.IFNA(VLOOKUP(AD18,Tipologías!$B$3:$H$17,3,0),"")</f>
        <v>LEY 1712, ARTÍCULO 18 LITERAL A "EL DERECHO DE TODA PERSONA A LA INTIMIDAD."</v>
      </c>
      <c r="AY18" s="100" t="str">
        <f>_xlfn.IFNA(VLOOKUP(AD18,Tipologías!$B$3:$H$17,5,0),"")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8" s="100" t="str">
        <f>_xlfn.IFNA(VLOOKUP(AD18,Tipologías!$B$3:$H$17,6,0),"")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8" s="94" t="s">
        <v>238</v>
      </c>
      <c r="BB18" s="105">
        <v>44683</v>
      </c>
      <c r="BC18" s="96" t="s">
        <v>242</v>
      </c>
      <c r="BD18" s="97" t="s">
        <v>371</v>
      </c>
      <c r="BE18" s="97" t="s">
        <v>370</v>
      </c>
      <c r="BF18" s="74"/>
      <c r="BG18" s="74"/>
      <c r="BH18" s="74"/>
      <c r="BI18" s="74"/>
      <c r="BJ18" s="74"/>
      <c r="BK18" s="74"/>
      <c r="BL18" s="74"/>
      <c r="BM18" s="74"/>
      <c r="BN18" s="74"/>
      <c r="BO18" s="74"/>
      <c r="BP18" s="74"/>
      <c r="BQ18" s="74"/>
      <c r="BR18" s="74"/>
      <c r="BS18" s="74"/>
      <c r="BT18" s="74"/>
      <c r="BU18" s="74"/>
      <c r="BV18" s="74"/>
      <c r="BW18" s="74"/>
      <c r="BX18" s="74"/>
    </row>
    <row r="19" spans="1:76" s="72" customFormat="1" ht="100.55" customHeight="1" x14ac:dyDescent="0.25">
      <c r="A19" s="144">
        <v>10</v>
      </c>
      <c r="B19" s="102" t="s">
        <v>73</v>
      </c>
      <c r="C19" s="102" t="s">
        <v>204</v>
      </c>
      <c r="D19" s="103" t="s">
        <v>250</v>
      </c>
      <c r="E19" s="103" t="s">
        <v>353</v>
      </c>
      <c r="F19" s="152" t="s">
        <v>354</v>
      </c>
      <c r="G19" s="95" t="s">
        <v>246</v>
      </c>
      <c r="H19" s="95" t="s">
        <v>86</v>
      </c>
      <c r="I19" s="104" t="s">
        <v>343</v>
      </c>
      <c r="J19" s="102" t="s">
        <v>60</v>
      </c>
      <c r="K19" s="103" t="s">
        <v>61</v>
      </c>
      <c r="L19" s="103" t="s">
        <v>56</v>
      </c>
      <c r="M19" s="103" t="s">
        <v>236</v>
      </c>
      <c r="N19" s="104" t="s">
        <v>344</v>
      </c>
      <c r="O19" s="104" t="s">
        <v>191</v>
      </c>
      <c r="P19" s="103" t="s">
        <v>345</v>
      </c>
      <c r="Q19" s="96" t="s">
        <v>304</v>
      </c>
      <c r="R19" s="96" t="s">
        <v>304</v>
      </c>
      <c r="S19" s="104" t="s">
        <v>355</v>
      </c>
      <c r="T19" s="104" t="s">
        <v>356</v>
      </c>
      <c r="U19" s="97" t="s">
        <v>307</v>
      </c>
      <c r="V19" s="97" t="s">
        <v>307</v>
      </c>
      <c r="W19" s="97" t="s">
        <v>307</v>
      </c>
      <c r="X19" s="97" t="s">
        <v>307</v>
      </c>
      <c r="Y19" s="97" t="s">
        <v>307</v>
      </c>
      <c r="Z19" s="97" t="s">
        <v>308</v>
      </c>
      <c r="AA19" s="97" t="s">
        <v>307</v>
      </c>
      <c r="AB19" s="97" t="s">
        <v>307</v>
      </c>
      <c r="AC19" s="104" t="s">
        <v>236</v>
      </c>
      <c r="AD19" s="97" t="s">
        <v>266</v>
      </c>
      <c r="AE19" s="97" t="s">
        <v>172</v>
      </c>
      <c r="AF19" s="99" t="str">
        <f t="shared" si="0"/>
        <v>ALTO</v>
      </c>
      <c r="AG19" s="97" t="s">
        <v>144</v>
      </c>
      <c r="AH19" s="99" t="str">
        <f t="shared" si="2"/>
        <v>ALTO</v>
      </c>
      <c r="AI19" s="97" t="s">
        <v>154</v>
      </c>
      <c r="AJ19" s="97" t="s">
        <v>159</v>
      </c>
      <c r="AK19" s="99" t="str">
        <f t="shared" si="3"/>
        <v>ALTO</v>
      </c>
      <c r="AL19" s="100" t="str">
        <f>VLOOKUP($AD19,Tipologías!$B$3:$H$17,2,FALSE)</f>
        <v>ALTO</v>
      </c>
      <c r="AM19" s="100">
        <f t="shared" si="7"/>
        <v>3</v>
      </c>
      <c r="AN19" s="100" t="str">
        <f>VLOOKUP($AE19,Tipologías!$A$21:$C$24,3,FALSE)</f>
        <v>MEDIO</v>
      </c>
      <c r="AO19" s="100">
        <f t="shared" si="8"/>
        <v>2</v>
      </c>
      <c r="AP19" s="100">
        <f>VLOOKUP($AI19,Tipologías!$A$38:$B$42,2,FALSE)</f>
        <v>1.5</v>
      </c>
      <c r="AQ19" s="100">
        <f>VLOOKUP($AJ19,Tipologías!$A$46:$B$53,2,FALSE)</f>
        <v>2</v>
      </c>
      <c r="AR19" s="100" t="str">
        <f t="shared" si="4"/>
        <v>ALTO</v>
      </c>
      <c r="AS19" s="100" t="str">
        <f>VLOOKUP($AG19,Tipologías!$A$29:$C$33,3,FALSE)</f>
        <v>ALTO</v>
      </c>
      <c r="AT19" s="100" t="str">
        <f t="shared" si="1"/>
        <v>ALTO</v>
      </c>
      <c r="AU19" s="100" t="str">
        <f t="shared" si="5"/>
        <v>ALTO</v>
      </c>
      <c r="AV19" s="100" t="str">
        <f>_xlfn.IFNA(VLOOKUP(AD19,Tipologías!$B$3:$H$17,4,0),"")</f>
        <v>INFORMACIÓN PÚBLICA CLASIFICADA</v>
      </c>
      <c r="AW19" s="100" t="str">
        <f t="shared" si="6"/>
        <v>IPC</v>
      </c>
      <c r="AX19" s="100" t="str">
        <f>_xlfn.IFNA(VLOOKUP(AD19,Tipologías!$B$3:$H$17,3,0),"")</f>
        <v>LEY 1712, ARTÍCULO 18 LITERAL A "EL DERECHO DE TODA PERSONA A LA INTIMIDAD."</v>
      </c>
      <c r="AY19" s="100" t="str">
        <f>_xlfn.IFNA(VLOOKUP(AD19,Tipologías!$B$3:$H$17,5,0),"")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9" s="100" t="str">
        <f>_xlfn.IFNA(VLOOKUP(AD19,Tipologías!$B$3:$H$17,6,0),"")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9" s="94" t="s">
        <v>238</v>
      </c>
      <c r="BB19" s="105">
        <v>44683</v>
      </c>
      <c r="BC19" s="96" t="s">
        <v>284</v>
      </c>
      <c r="BD19" s="97" t="s">
        <v>369</v>
      </c>
      <c r="BE19" s="97" t="s">
        <v>370</v>
      </c>
      <c r="BF19" s="74"/>
      <c r="BG19" s="74"/>
      <c r="BH19" s="74"/>
      <c r="BI19" s="74"/>
      <c r="BJ19" s="74"/>
      <c r="BK19" s="74"/>
      <c r="BL19" s="74"/>
      <c r="BM19" s="74"/>
      <c r="BN19" s="74"/>
      <c r="BO19" s="74"/>
      <c r="BP19" s="74"/>
      <c r="BQ19" s="74"/>
      <c r="BR19" s="74"/>
      <c r="BS19" s="74"/>
      <c r="BT19" s="74"/>
      <c r="BU19" s="74"/>
      <c r="BV19" s="74"/>
      <c r="BW19" s="74"/>
      <c r="BX19" s="74"/>
    </row>
    <row r="20" spans="1:76" s="73" customFormat="1" ht="100.55" customHeight="1" x14ac:dyDescent="0.25">
      <c r="A20" s="144">
        <v>11</v>
      </c>
      <c r="B20" s="102" t="s">
        <v>73</v>
      </c>
      <c r="C20" s="102" t="s">
        <v>204</v>
      </c>
      <c r="D20" s="103" t="s">
        <v>250</v>
      </c>
      <c r="E20" s="103" t="s">
        <v>357</v>
      </c>
      <c r="F20" s="152" t="s">
        <v>358</v>
      </c>
      <c r="G20" s="95" t="s">
        <v>246</v>
      </c>
      <c r="H20" s="95" t="s">
        <v>86</v>
      </c>
      <c r="I20" s="104" t="s">
        <v>359</v>
      </c>
      <c r="J20" s="102" t="s">
        <v>60</v>
      </c>
      <c r="K20" s="103" t="s">
        <v>61</v>
      </c>
      <c r="L20" s="103" t="s">
        <v>56</v>
      </c>
      <c r="M20" s="103" t="s">
        <v>236</v>
      </c>
      <c r="N20" s="104" t="s">
        <v>344</v>
      </c>
      <c r="O20" s="104" t="s">
        <v>191</v>
      </c>
      <c r="P20" s="103" t="s">
        <v>345</v>
      </c>
      <c r="Q20" s="96" t="s">
        <v>304</v>
      </c>
      <c r="R20" s="96" t="s">
        <v>304</v>
      </c>
      <c r="S20" s="104" t="s">
        <v>355</v>
      </c>
      <c r="T20" s="104" t="s">
        <v>360</v>
      </c>
      <c r="U20" s="97" t="s">
        <v>307</v>
      </c>
      <c r="V20" s="97" t="s">
        <v>307</v>
      </c>
      <c r="W20" s="97" t="s">
        <v>307</v>
      </c>
      <c r="X20" s="97" t="s">
        <v>307</v>
      </c>
      <c r="Y20" s="97" t="s">
        <v>307</v>
      </c>
      <c r="Z20" s="97" t="s">
        <v>308</v>
      </c>
      <c r="AA20" s="97" t="s">
        <v>307</v>
      </c>
      <c r="AB20" s="97" t="s">
        <v>307</v>
      </c>
      <c r="AC20" s="104" t="s">
        <v>236</v>
      </c>
      <c r="AD20" s="97" t="s">
        <v>266</v>
      </c>
      <c r="AE20" s="97" t="s">
        <v>172</v>
      </c>
      <c r="AF20" s="99" t="str">
        <f t="shared" ref="AF20:AF27" si="9">AR20</f>
        <v>ALTO</v>
      </c>
      <c r="AG20" s="97" t="s">
        <v>144</v>
      </c>
      <c r="AH20" s="99" t="str">
        <f t="shared" si="2"/>
        <v>ALTO</v>
      </c>
      <c r="AI20" s="97" t="s">
        <v>154</v>
      </c>
      <c r="AJ20" s="97" t="s">
        <v>159</v>
      </c>
      <c r="AK20" s="99" t="str">
        <f t="shared" si="3"/>
        <v>ALTO</v>
      </c>
      <c r="AL20" s="100" t="str">
        <f>VLOOKUP($AD20,Tipologías!$B$3:$H$17,2,FALSE)</f>
        <v>ALTO</v>
      </c>
      <c r="AM20" s="100">
        <f t="shared" si="7"/>
        <v>3</v>
      </c>
      <c r="AN20" s="100" t="str">
        <f>VLOOKUP($AE20,Tipologías!$A$21:$C$24,3,FALSE)</f>
        <v>MEDIO</v>
      </c>
      <c r="AO20" s="100">
        <f t="shared" si="8"/>
        <v>2</v>
      </c>
      <c r="AP20" s="100">
        <f>VLOOKUP($AI20,Tipologías!$A$38:$B$42,2,FALSE)</f>
        <v>1.5</v>
      </c>
      <c r="AQ20" s="100">
        <f>VLOOKUP($AJ20,Tipologías!$A$46:$B$53,2,FALSE)</f>
        <v>2</v>
      </c>
      <c r="AR20" s="100" t="str">
        <f t="shared" si="4"/>
        <v>ALTO</v>
      </c>
      <c r="AS20" s="100" t="str">
        <f>VLOOKUP($AG20,Tipologías!$A$29:$C$33,3,FALSE)</f>
        <v>ALTO</v>
      </c>
      <c r="AT20" s="100" t="str">
        <f t="shared" si="1"/>
        <v>ALTO</v>
      </c>
      <c r="AU20" s="100" t="str">
        <f t="shared" si="5"/>
        <v>ALTO</v>
      </c>
      <c r="AV20" s="100" t="str">
        <f>_xlfn.IFNA(VLOOKUP(AD20,Tipologías!$B$3:$H$17,4,0),"")</f>
        <v>INFORMACIÓN PÚBLICA CLASIFICADA</v>
      </c>
      <c r="AW20" s="100" t="str">
        <f t="shared" si="6"/>
        <v>IPC</v>
      </c>
      <c r="AX20" s="100" t="str">
        <f>_xlfn.IFNA(VLOOKUP(AD20,Tipologías!$B$3:$H$17,3,0),"")</f>
        <v>LEY 1712, ARTÍCULO 18 LITERAL A "EL DERECHO DE TODA PERSONA A LA INTIMIDAD."</v>
      </c>
      <c r="AY20" s="100" t="str">
        <f>_xlfn.IFNA(VLOOKUP(AD20,Tipologías!$B$3:$H$17,5,0),"")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0" s="100" t="str">
        <f>_xlfn.IFNA(VLOOKUP(AD20,Tipologías!$B$3:$H$17,6,0),"")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0" s="94" t="s">
        <v>238</v>
      </c>
      <c r="BB20" s="105">
        <v>44683</v>
      </c>
      <c r="BC20" s="96" t="s">
        <v>284</v>
      </c>
      <c r="BD20" s="97" t="s">
        <v>369</v>
      </c>
      <c r="BE20" s="97" t="s">
        <v>370</v>
      </c>
      <c r="BF20" s="74"/>
      <c r="BG20" s="74"/>
      <c r="BH20" s="74"/>
      <c r="BI20" s="74"/>
      <c r="BJ20" s="74"/>
      <c r="BK20" s="74"/>
      <c r="BL20" s="74"/>
      <c r="BM20" s="74"/>
      <c r="BN20" s="74"/>
      <c r="BO20" s="74"/>
      <c r="BP20" s="74"/>
      <c r="BQ20" s="74"/>
      <c r="BR20" s="74"/>
      <c r="BS20" s="74"/>
      <c r="BT20" s="74"/>
      <c r="BU20" s="74"/>
      <c r="BV20" s="74"/>
      <c r="BW20" s="74"/>
      <c r="BX20" s="74"/>
    </row>
    <row r="21" spans="1:76" s="72" customFormat="1" ht="100.55" customHeight="1" x14ac:dyDescent="0.25">
      <c r="A21" s="144">
        <v>12</v>
      </c>
      <c r="B21" s="102" t="s">
        <v>73</v>
      </c>
      <c r="C21" s="102" t="s">
        <v>204</v>
      </c>
      <c r="D21" s="103" t="s">
        <v>250</v>
      </c>
      <c r="E21" s="103" t="s">
        <v>361</v>
      </c>
      <c r="F21" s="152" t="s">
        <v>362</v>
      </c>
      <c r="G21" s="95" t="s">
        <v>180</v>
      </c>
      <c r="H21" s="95" t="s">
        <v>86</v>
      </c>
      <c r="I21" s="104" t="s">
        <v>349</v>
      </c>
      <c r="J21" s="102" t="s">
        <v>60</v>
      </c>
      <c r="K21" s="103" t="s">
        <v>61</v>
      </c>
      <c r="L21" s="103" t="s">
        <v>350</v>
      </c>
      <c r="M21" s="103" t="s">
        <v>236</v>
      </c>
      <c r="N21" s="104" t="s">
        <v>363</v>
      </c>
      <c r="O21" s="104" t="s">
        <v>184</v>
      </c>
      <c r="P21" s="103" t="s">
        <v>352</v>
      </c>
      <c r="Q21" s="96" t="s">
        <v>304</v>
      </c>
      <c r="R21" s="96" t="s">
        <v>304</v>
      </c>
      <c r="S21" s="104" t="s">
        <v>236</v>
      </c>
      <c r="T21" s="104" t="s">
        <v>236</v>
      </c>
      <c r="U21" s="97" t="s">
        <v>307</v>
      </c>
      <c r="V21" s="97" t="s">
        <v>307</v>
      </c>
      <c r="W21" s="97" t="s">
        <v>307</v>
      </c>
      <c r="X21" s="97" t="s">
        <v>307</v>
      </c>
      <c r="Y21" s="97" t="s">
        <v>307</v>
      </c>
      <c r="Z21" s="97" t="s">
        <v>308</v>
      </c>
      <c r="AA21" s="97" t="s">
        <v>307</v>
      </c>
      <c r="AB21" s="97" t="s">
        <v>307</v>
      </c>
      <c r="AC21" s="104" t="s">
        <v>236</v>
      </c>
      <c r="AD21" s="97" t="s">
        <v>266</v>
      </c>
      <c r="AE21" s="97" t="s">
        <v>170</v>
      </c>
      <c r="AF21" s="99" t="str">
        <f t="shared" si="9"/>
        <v>ALTO</v>
      </c>
      <c r="AG21" s="97" t="s">
        <v>144</v>
      </c>
      <c r="AH21" s="99" t="str">
        <f t="shared" si="2"/>
        <v>ALTO</v>
      </c>
      <c r="AI21" s="97" t="s">
        <v>151</v>
      </c>
      <c r="AJ21" s="97" t="s">
        <v>157</v>
      </c>
      <c r="AK21" s="99" t="str">
        <f t="shared" si="3"/>
        <v>ALTO</v>
      </c>
      <c r="AL21" s="100" t="str">
        <f>VLOOKUP($AD21,Tipologías!$B$3:$H$17,2,FALSE)</f>
        <v>ALTO</v>
      </c>
      <c r="AM21" s="100">
        <f t="shared" si="7"/>
        <v>3</v>
      </c>
      <c r="AN21" s="100" t="str">
        <f>VLOOKUP($AE21,Tipologías!$A$21:$C$24,3,FALSE)</f>
        <v>BAJO</v>
      </c>
      <c r="AO21" s="100">
        <f t="shared" si="8"/>
        <v>1</v>
      </c>
      <c r="AP21" s="100">
        <f>VLOOKUP($AI21,Tipologías!$A$38:$B$42,2,FALSE)</f>
        <v>0.5</v>
      </c>
      <c r="AQ21" s="100">
        <f>VLOOKUP($AJ21,Tipologías!$A$46:$B$53,2,FALSE)</f>
        <v>2.5</v>
      </c>
      <c r="AR21" s="100" t="str">
        <f t="shared" si="4"/>
        <v>ALTO</v>
      </c>
      <c r="AS21" s="100" t="str">
        <f>VLOOKUP($AG21,Tipologías!$A$29:$C$33,3,FALSE)</f>
        <v>ALTO</v>
      </c>
      <c r="AT21" s="100" t="str">
        <f t="shared" si="1"/>
        <v>ALTO</v>
      </c>
      <c r="AU21" s="100" t="str">
        <f t="shared" si="5"/>
        <v>ALTO</v>
      </c>
      <c r="AV21" s="100" t="str">
        <f>_xlfn.IFNA(VLOOKUP(AD21,Tipologías!$B$3:$H$17,4,0),"")</f>
        <v>INFORMACIÓN PÚBLICA CLASIFICADA</v>
      </c>
      <c r="AW21" s="100" t="str">
        <f t="shared" si="6"/>
        <v>IPC</v>
      </c>
      <c r="AX21" s="100" t="str">
        <f>_xlfn.IFNA(VLOOKUP(AD21,Tipologías!$B$3:$H$17,3,0),"")</f>
        <v>LEY 1712, ARTÍCULO 18 LITERAL A "EL DERECHO DE TODA PERSONA A LA INTIMIDAD."</v>
      </c>
      <c r="AY21" s="100" t="str">
        <f>_xlfn.IFNA(VLOOKUP(AD21,Tipologías!$B$3:$H$17,5,0),"")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1" s="100" t="str">
        <f>_xlfn.IFNA(VLOOKUP(AD21,Tipologías!$B$3:$H$17,6,0),"")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1" s="94" t="s">
        <v>238</v>
      </c>
      <c r="BB21" s="105">
        <v>44683</v>
      </c>
      <c r="BC21" s="96" t="s">
        <v>242</v>
      </c>
      <c r="BD21" s="97" t="s">
        <v>371</v>
      </c>
      <c r="BE21" s="97" t="s">
        <v>370</v>
      </c>
      <c r="BF21" s="74"/>
      <c r="BG21" s="74"/>
      <c r="BH21" s="74"/>
      <c r="BI21" s="74"/>
      <c r="BJ21" s="74"/>
      <c r="BK21" s="74"/>
      <c r="BL21" s="74"/>
      <c r="BM21" s="74"/>
      <c r="BN21" s="74"/>
      <c r="BO21" s="74"/>
      <c r="BP21" s="74"/>
      <c r="BQ21" s="74"/>
      <c r="BR21" s="74"/>
      <c r="BS21" s="74"/>
      <c r="BT21" s="74"/>
      <c r="BU21" s="74"/>
      <c r="BV21" s="74"/>
      <c r="BW21" s="74"/>
      <c r="BX21" s="74"/>
    </row>
    <row r="22" spans="1:76" s="73" customFormat="1" ht="100.55" customHeight="1" x14ac:dyDescent="0.25">
      <c r="A22" s="144">
        <v>13</v>
      </c>
      <c r="B22" s="102" t="s">
        <v>73</v>
      </c>
      <c r="C22" s="102" t="s">
        <v>204</v>
      </c>
      <c r="D22" s="103" t="s">
        <v>250</v>
      </c>
      <c r="E22" s="103" t="s">
        <v>361</v>
      </c>
      <c r="F22" s="152" t="s">
        <v>362</v>
      </c>
      <c r="G22" s="95" t="s">
        <v>181</v>
      </c>
      <c r="H22" s="95" t="s">
        <v>86</v>
      </c>
      <c r="I22" s="104" t="s">
        <v>364</v>
      </c>
      <c r="J22" s="102" t="s">
        <v>60</v>
      </c>
      <c r="K22" s="103" t="s">
        <v>61</v>
      </c>
      <c r="L22" s="103" t="s">
        <v>350</v>
      </c>
      <c r="M22" s="103" t="s">
        <v>236</v>
      </c>
      <c r="N22" s="104" t="s">
        <v>363</v>
      </c>
      <c r="O22" s="104" t="s">
        <v>184</v>
      </c>
      <c r="P22" s="103" t="s">
        <v>352</v>
      </c>
      <c r="Q22" s="96" t="s">
        <v>304</v>
      </c>
      <c r="R22" s="96" t="s">
        <v>304</v>
      </c>
      <c r="S22" s="104" t="s">
        <v>236</v>
      </c>
      <c r="T22" s="104" t="s">
        <v>236</v>
      </c>
      <c r="U22" s="97" t="s">
        <v>307</v>
      </c>
      <c r="V22" s="97" t="s">
        <v>307</v>
      </c>
      <c r="W22" s="97" t="s">
        <v>307</v>
      </c>
      <c r="X22" s="97" t="s">
        <v>307</v>
      </c>
      <c r="Y22" s="97" t="s">
        <v>307</v>
      </c>
      <c r="Z22" s="97" t="s">
        <v>308</v>
      </c>
      <c r="AA22" s="97" t="s">
        <v>307</v>
      </c>
      <c r="AB22" s="97" t="s">
        <v>307</v>
      </c>
      <c r="AC22" s="104" t="s">
        <v>236</v>
      </c>
      <c r="AD22" s="97" t="s">
        <v>266</v>
      </c>
      <c r="AE22" s="97" t="s">
        <v>170</v>
      </c>
      <c r="AF22" s="99" t="str">
        <f t="shared" si="9"/>
        <v>ALTO</v>
      </c>
      <c r="AG22" s="97" t="s">
        <v>144</v>
      </c>
      <c r="AH22" s="99" t="str">
        <f t="shared" si="2"/>
        <v>ALTO</v>
      </c>
      <c r="AI22" s="97" t="s">
        <v>151</v>
      </c>
      <c r="AJ22" s="97" t="s">
        <v>157</v>
      </c>
      <c r="AK22" s="99" t="str">
        <f t="shared" si="3"/>
        <v>ALTO</v>
      </c>
      <c r="AL22" s="100" t="str">
        <f>VLOOKUP($AD22,Tipologías!$B$3:$H$17,2,FALSE)</f>
        <v>ALTO</v>
      </c>
      <c r="AM22" s="100">
        <f t="shared" si="7"/>
        <v>3</v>
      </c>
      <c r="AN22" s="100" t="str">
        <f>VLOOKUP($AE22,Tipologías!$A$21:$C$24,3,FALSE)</f>
        <v>BAJO</v>
      </c>
      <c r="AO22" s="100">
        <f t="shared" si="8"/>
        <v>1</v>
      </c>
      <c r="AP22" s="100">
        <f>VLOOKUP($AI22,Tipologías!$A$38:$B$42,2,FALSE)</f>
        <v>0.5</v>
      </c>
      <c r="AQ22" s="100">
        <f>VLOOKUP($AJ22,Tipologías!$A$46:$B$53,2,FALSE)</f>
        <v>2.5</v>
      </c>
      <c r="AR22" s="100" t="str">
        <f t="shared" si="4"/>
        <v>ALTO</v>
      </c>
      <c r="AS22" s="100" t="str">
        <f>VLOOKUP($AG22,Tipologías!$A$29:$C$33,3,FALSE)</f>
        <v>ALTO</v>
      </c>
      <c r="AT22" s="100" t="str">
        <f t="shared" si="1"/>
        <v>ALTO</v>
      </c>
      <c r="AU22" s="100" t="str">
        <f t="shared" si="5"/>
        <v>ALTO</v>
      </c>
      <c r="AV22" s="100" t="str">
        <f>_xlfn.IFNA(VLOOKUP(AD22,Tipologías!$B$3:$H$17,4,0),"")</f>
        <v>INFORMACIÓN PÚBLICA CLASIFICADA</v>
      </c>
      <c r="AW22" s="100" t="str">
        <f t="shared" si="6"/>
        <v>IPC</v>
      </c>
      <c r="AX22" s="100" t="str">
        <f>_xlfn.IFNA(VLOOKUP(AD22,Tipologías!$B$3:$H$17,3,0),"")</f>
        <v>LEY 1712, ARTÍCULO 18 LITERAL A "EL DERECHO DE TODA PERSONA A LA INTIMIDAD."</v>
      </c>
      <c r="AY22" s="100" t="str">
        <f>_xlfn.IFNA(VLOOKUP(AD22,Tipologías!$B$3:$H$17,5,0),"")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2" s="100" t="str">
        <f>_xlfn.IFNA(VLOOKUP(AD22,Tipologías!$B$3:$H$17,6,0),"")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2" s="94" t="s">
        <v>238</v>
      </c>
      <c r="BB22" s="105">
        <v>44683</v>
      </c>
      <c r="BC22" s="96" t="s">
        <v>242</v>
      </c>
      <c r="BD22" s="97" t="s">
        <v>371</v>
      </c>
      <c r="BE22" s="97" t="s">
        <v>370</v>
      </c>
      <c r="BF22" s="74"/>
      <c r="BG22" s="74"/>
      <c r="BH22" s="74"/>
      <c r="BI22" s="74"/>
      <c r="BJ22" s="74"/>
      <c r="BK22" s="74"/>
      <c r="BL22" s="74"/>
      <c r="BM22" s="74"/>
      <c r="BN22" s="74"/>
      <c r="BO22" s="74"/>
      <c r="BP22" s="74"/>
      <c r="BQ22" s="74"/>
      <c r="BR22" s="74"/>
      <c r="BS22" s="74"/>
      <c r="BT22" s="74"/>
      <c r="BU22" s="74"/>
      <c r="BV22" s="74"/>
      <c r="BW22" s="74"/>
      <c r="BX22" s="74"/>
    </row>
    <row r="23" spans="1:76" s="72" customFormat="1" ht="100.55" customHeight="1" x14ac:dyDescent="0.25">
      <c r="A23" s="144">
        <v>14</v>
      </c>
      <c r="B23" s="102" t="s">
        <v>73</v>
      </c>
      <c r="C23" s="102" t="s">
        <v>204</v>
      </c>
      <c r="D23" s="103" t="s">
        <v>250</v>
      </c>
      <c r="E23" s="103" t="s">
        <v>361</v>
      </c>
      <c r="F23" s="152" t="s">
        <v>362</v>
      </c>
      <c r="G23" s="95" t="s">
        <v>240</v>
      </c>
      <c r="H23" s="95" t="s">
        <v>86</v>
      </c>
      <c r="I23" s="104" t="s">
        <v>365</v>
      </c>
      <c r="J23" s="102" t="s">
        <v>60</v>
      </c>
      <c r="K23" s="103" t="s">
        <v>61</v>
      </c>
      <c r="L23" s="103" t="s">
        <v>350</v>
      </c>
      <c r="M23" s="103" t="s">
        <v>236</v>
      </c>
      <c r="N23" s="104" t="s">
        <v>363</v>
      </c>
      <c r="O23" s="104" t="s">
        <v>184</v>
      </c>
      <c r="P23" s="103" t="s">
        <v>352</v>
      </c>
      <c r="Q23" s="96" t="s">
        <v>304</v>
      </c>
      <c r="R23" s="96" t="s">
        <v>304</v>
      </c>
      <c r="S23" s="104" t="s">
        <v>236</v>
      </c>
      <c r="T23" s="104" t="s">
        <v>236</v>
      </c>
      <c r="U23" s="97" t="s">
        <v>307</v>
      </c>
      <c r="V23" s="97" t="s">
        <v>307</v>
      </c>
      <c r="W23" s="97" t="s">
        <v>307</v>
      </c>
      <c r="X23" s="97" t="s">
        <v>307</v>
      </c>
      <c r="Y23" s="97" t="s">
        <v>307</v>
      </c>
      <c r="Z23" s="97" t="s">
        <v>308</v>
      </c>
      <c r="AA23" s="97" t="s">
        <v>307</v>
      </c>
      <c r="AB23" s="97" t="s">
        <v>307</v>
      </c>
      <c r="AC23" s="104" t="s">
        <v>236</v>
      </c>
      <c r="AD23" s="97" t="s">
        <v>266</v>
      </c>
      <c r="AE23" s="97" t="s">
        <v>170</v>
      </c>
      <c r="AF23" s="99" t="str">
        <f t="shared" si="9"/>
        <v>ALTO</v>
      </c>
      <c r="AG23" s="97" t="s">
        <v>144</v>
      </c>
      <c r="AH23" s="99" t="str">
        <f t="shared" si="2"/>
        <v>ALTO</v>
      </c>
      <c r="AI23" s="97" t="s">
        <v>151</v>
      </c>
      <c r="AJ23" s="97" t="s">
        <v>157</v>
      </c>
      <c r="AK23" s="99" t="str">
        <f t="shared" si="3"/>
        <v>ALTO</v>
      </c>
      <c r="AL23" s="100" t="str">
        <f>VLOOKUP($AD23,Tipologías!$B$3:$H$17,2,FALSE)</f>
        <v>ALTO</v>
      </c>
      <c r="AM23" s="100">
        <f t="shared" si="7"/>
        <v>3</v>
      </c>
      <c r="AN23" s="100" t="str">
        <f>VLOOKUP($AE23,Tipologías!$A$21:$C$24,3,FALSE)</f>
        <v>BAJO</v>
      </c>
      <c r="AO23" s="100">
        <f t="shared" si="8"/>
        <v>1</v>
      </c>
      <c r="AP23" s="100">
        <f>VLOOKUP($AI23,Tipologías!$A$38:$B$42,2,FALSE)</f>
        <v>0.5</v>
      </c>
      <c r="AQ23" s="100">
        <f>VLOOKUP($AJ23,Tipologías!$A$46:$B$53,2,FALSE)</f>
        <v>2.5</v>
      </c>
      <c r="AR23" s="100" t="str">
        <f t="shared" si="4"/>
        <v>ALTO</v>
      </c>
      <c r="AS23" s="100" t="str">
        <f>VLOOKUP($AG23,Tipologías!$A$29:$C$33,3,FALSE)</f>
        <v>ALTO</v>
      </c>
      <c r="AT23" s="100" t="str">
        <f t="shared" si="1"/>
        <v>ALTO</v>
      </c>
      <c r="AU23" s="100" t="str">
        <f t="shared" si="5"/>
        <v>ALTO</v>
      </c>
      <c r="AV23" s="100" t="str">
        <f>_xlfn.IFNA(VLOOKUP(AD23,Tipologías!$B$3:$H$17,4,0),"")</f>
        <v>INFORMACIÓN PÚBLICA CLASIFICADA</v>
      </c>
      <c r="AW23" s="100" t="str">
        <f t="shared" si="6"/>
        <v>IPC</v>
      </c>
      <c r="AX23" s="100" t="str">
        <f>_xlfn.IFNA(VLOOKUP(AD23,Tipologías!$B$3:$H$17,3,0),"")</f>
        <v>LEY 1712, ARTÍCULO 18 LITERAL A "EL DERECHO DE TODA PERSONA A LA INTIMIDAD."</v>
      </c>
      <c r="AY23" s="100" t="str">
        <f>_xlfn.IFNA(VLOOKUP(AD23,Tipologías!$B$3:$H$17,5,0),"")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3" s="100" t="str">
        <f>_xlfn.IFNA(VLOOKUP(AD23,Tipologías!$B$3:$H$17,6,0),"")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3" s="94" t="s">
        <v>238</v>
      </c>
      <c r="BB23" s="105">
        <v>44683</v>
      </c>
      <c r="BC23" s="96" t="s">
        <v>242</v>
      </c>
      <c r="BD23" s="97" t="s">
        <v>371</v>
      </c>
      <c r="BE23" s="97" t="s">
        <v>370</v>
      </c>
      <c r="BF23" s="74"/>
      <c r="BG23" s="74"/>
      <c r="BH23" s="74"/>
      <c r="BI23" s="74"/>
      <c r="BJ23" s="74"/>
      <c r="BK23" s="74"/>
      <c r="BL23" s="74"/>
      <c r="BM23" s="74"/>
      <c r="BN23" s="74"/>
      <c r="BO23" s="74"/>
      <c r="BP23" s="74"/>
      <c r="BQ23" s="74"/>
      <c r="BR23" s="74"/>
      <c r="BS23" s="74"/>
      <c r="BT23" s="74"/>
      <c r="BU23" s="74"/>
      <c r="BV23" s="74"/>
      <c r="BW23" s="74"/>
      <c r="BX23" s="74"/>
    </row>
    <row r="24" spans="1:76" s="72" customFormat="1" ht="100.55" customHeight="1" x14ac:dyDescent="0.25">
      <c r="A24" s="144">
        <v>15</v>
      </c>
      <c r="B24" s="102" t="s">
        <v>73</v>
      </c>
      <c r="C24" s="102" t="s">
        <v>204</v>
      </c>
      <c r="D24" s="103" t="s">
        <v>250</v>
      </c>
      <c r="E24" s="103" t="s">
        <v>366</v>
      </c>
      <c r="F24" s="152" t="s">
        <v>367</v>
      </c>
      <c r="G24" s="95" t="s">
        <v>213</v>
      </c>
      <c r="H24" s="95" t="s">
        <v>86</v>
      </c>
      <c r="I24" s="104" t="s">
        <v>368</v>
      </c>
      <c r="J24" s="102" t="s">
        <v>236</v>
      </c>
      <c r="K24" s="103" t="s">
        <v>61</v>
      </c>
      <c r="L24" s="103" t="s">
        <v>236</v>
      </c>
      <c r="M24" s="103" t="s">
        <v>236</v>
      </c>
      <c r="N24" s="104" t="s">
        <v>236</v>
      </c>
      <c r="O24" s="104" t="s">
        <v>236</v>
      </c>
      <c r="P24" s="103" t="s">
        <v>236</v>
      </c>
      <c r="Q24" s="96" t="s">
        <v>236</v>
      </c>
      <c r="R24" s="96" t="s">
        <v>236</v>
      </c>
      <c r="S24" s="104" t="s">
        <v>236</v>
      </c>
      <c r="T24" s="104" t="s">
        <v>236</v>
      </c>
      <c r="U24" s="97" t="s">
        <v>236</v>
      </c>
      <c r="V24" s="97" t="s">
        <v>236</v>
      </c>
      <c r="W24" s="97" t="s">
        <v>236</v>
      </c>
      <c r="X24" s="97" t="s">
        <v>236</v>
      </c>
      <c r="Y24" s="97" t="s">
        <v>236</v>
      </c>
      <c r="Z24" s="97" t="s">
        <v>236</v>
      </c>
      <c r="AA24" s="97" t="s">
        <v>236</v>
      </c>
      <c r="AB24" s="97" t="s">
        <v>236</v>
      </c>
      <c r="AC24" s="104" t="s">
        <v>236</v>
      </c>
      <c r="AD24" s="97" t="s">
        <v>268</v>
      </c>
      <c r="AE24" s="97" t="s">
        <v>172</v>
      </c>
      <c r="AF24" s="99" t="str">
        <f t="shared" si="9"/>
        <v>ALTO</v>
      </c>
      <c r="AG24" s="97" t="s">
        <v>144</v>
      </c>
      <c r="AH24" s="99" t="str">
        <f t="shared" si="2"/>
        <v>ALTO</v>
      </c>
      <c r="AI24" s="97" t="s">
        <v>151</v>
      </c>
      <c r="AJ24" s="97" t="s">
        <v>159</v>
      </c>
      <c r="AK24" s="99" t="str">
        <f t="shared" si="3"/>
        <v>MEDIO</v>
      </c>
      <c r="AL24" s="100" t="str">
        <f>VLOOKUP($AD24,Tipologías!$B$3:$H$17,2,FALSE)</f>
        <v>ALTO</v>
      </c>
      <c r="AM24" s="100">
        <f t="shared" si="7"/>
        <v>3</v>
      </c>
      <c r="AN24" s="100" t="str">
        <f>VLOOKUP($AE24,Tipologías!$A$21:$C$24,3,FALSE)</f>
        <v>MEDIO</v>
      </c>
      <c r="AO24" s="100">
        <f t="shared" si="8"/>
        <v>2</v>
      </c>
      <c r="AP24" s="100">
        <f>VLOOKUP($AI24,Tipologías!$A$38:$B$42,2,FALSE)</f>
        <v>0.5</v>
      </c>
      <c r="AQ24" s="100">
        <f>VLOOKUP($AJ24,Tipologías!$A$46:$B$53,2,FALSE)</f>
        <v>2</v>
      </c>
      <c r="AR24" s="100" t="str">
        <f t="shared" si="4"/>
        <v>ALTO</v>
      </c>
      <c r="AS24" s="100" t="str">
        <f>VLOOKUP($AG24,Tipologías!$A$29:$C$33,3,FALSE)</f>
        <v>ALTO</v>
      </c>
      <c r="AT24" s="100" t="str">
        <f t="shared" si="1"/>
        <v>MEDIO</v>
      </c>
      <c r="AU24" s="100" t="str">
        <f t="shared" si="5"/>
        <v>ALTO</v>
      </c>
      <c r="AV24" s="100" t="str">
        <f>_xlfn.IFNA(VLOOKUP(AD24,Tipologías!$B$3:$H$17,4,0),"")</f>
        <v>INFORMACIÓN PÚBLICA CLASIFICADA</v>
      </c>
      <c r="AW24" s="100" t="str">
        <f t="shared" si="6"/>
        <v>IPC</v>
      </c>
      <c r="AX24" s="100" t="str">
        <f>_xlfn.IFNA(VLOOKUP(AD24,Tipologías!$B$3:$H$17,3,0),"")</f>
        <v>LEY 1712, ARTÍCULO 18 LITERAL C "LOS SECRETOS COMERCIALES, INDUSTRIALES Y PROFESIONALES, ASÍ COMO LOS ESTIPULADOS EN EL PARÁGRAFO DEL ARTÍCULO 77 DE LA LEY 1474 DE 2011."</v>
      </c>
      <c r="AY24" s="100" t="str">
        <f>_xlfn.IFNA(VLOOKUP(AD24,Tipologías!$B$3:$H$17,5,0),"")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24" s="100" t="str">
        <f>_xlfn.IFNA(VLOOKUP(AD24,Tipologías!$B$3:$H$17,6,0),"")</f>
        <v>LEY 1712 DE 2014</v>
      </c>
      <c r="BA24" s="94" t="s">
        <v>236</v>
      </c>
      <c r="BB24" s="105">
        <v>44683</v>
      </c>
      <c r="BC24" s="96" t="s">
        <v>236</v>
      </c>
      <c r="BD24" s="97" t="s">
        <v>371</v>
      </c>
      <c r="BE24" s="97" t="s">
        <v>370</v>
      </c>
      <c r="BF24" s="74"/>
      <c r="BG24" s="74"/>
      <c r="BH24" s="74"/>
      <c r="BI24" s="74"/>
      <c r="BJ24" s="74"/>
      <c r="BK24" s="74"/>
      <c r="BL24" s="74"/>
      <c r="BM24" s="74"/>
      <c r="BN24" s="74"/>
      <c r="BO24" s="74"/>
      <c r="BP24" s="74"/>
      <c r="BQ24" s="74"/>
      <c r="BR24" s="74"/>
      <c r="BS24" s="74"/>
      <c r="BT24" s="74"/>
      <c r="BU24" s="74"/>
      <c r="BV24" s="74"/>
      <c r="BW24" s="74"/>
      <c r="BX24" s="74"/>
    </row>
    <row r="25" spans="1:76" s="169" customFormat="1" ht="100.55" customHeight="1" x14ac:dyDescent="0.25">
      <c r="A25" s="144">
        <v>16</v>
      </c>
      <c r="B25" s="161" t="s">
        <v>73</v>
      </c>
      <c r="C25" s="161" t="s">
        <v>204</v>
      </c>
      <c r="D25" s="156" t="s">
        <v>252</v>
      </c>
      <c r="E25" s="156" t="s">
        <v>373</v>
      </c>
      <c r="F25" s="162" t="s">
        <v>864</v>
      </c>
      <c r="G25" s="162" t="s">
        <v>214</v>
      </c>
      <c r="H25" s="162" t="s">
        <v>372</v>
      </c>
      <c r="I25" s="162" t="s">
        <v>372</v>
      </c>
      <c r="J25" s="161" t="s">
        <v>374</v>
      </c>
      <c r="K25" s="156" t="s">
        <v>375</v>
      </c>
      <c r="L25" s="156" t="s">
        <v>401</v>
      </c>
      <c r="M25" s="156" t="s">
        <v>236</v>
      </c>
      <c r="N25" s="162" t="s">
        <v>376</v>
      </c>
      <c r="O25" s="162" t="s">
        <v>191</v>
      </c>
      <c r="P25" s="156" t="s">
        <v>377</v>
      </c>
      <c r="Q25" s="160" t="s">
        <v>304</v>
      </c>
      <c r="R25" s="160" t="s">
        <v>304</v>
      </c>
      <c r="S25" s="162" t="s">
        <v>236</v>
      </c>
      <c r="T25" s="162" t="s">
        <v>236</v>
      </c>
      <c r="U25" s="163" t="s">
        <v>307</v>
      </c>
      <c r="V25" s="163" t="s">
        <v>307</v>
      </c>
      <c r="W25" s="163" t="s">
        <v>307</v>
      </c>
      <c r="X25" s="163" t="s">
        <v>307</v>
      </c>
      <c r="Y25" s="163" t="s">
        <v>307</v>
      </c>
      <c r="Z25" s="163" t="s">
        <v>308</v>
      </c>
      <c r="AA25" s="163" t="s">
        <v>307</v>
      </c>
      <c r="AB25" s="163" t="s">
        <v>307</v>
      </c>
      <c r="AC25" s="162" t="s">
        <v>236</v>
      </c>
      <c r="AD25" s="163" t="s">
        <v>266</v>
      </c>
      <c r="AE25" s="163" t="s">
        <v>172</v>
      </c>
      <c r="AF25" s="164" t="s">
        <v>106</v>
      </c>
      <c r="AG25" s="163" t="s">
        <v>144</v>
      </c>
      <c r="AH25" s="164" t="str">
        <f t="shared" si="2"/>
        <v>ALTO</v>
      </c>
      <c r="AI25" s="163" t="s">
        <v>153</v>
      </c>
      <c r="AJ25" s="163" t="s">
        <v>164</v>
      </c>
      <c r="AK25" s="164" t="str">
        <f t="shared" si="3"/>
        <v>BAJO</v>
      </c>
      <c r="AL25" s="165" t="str">
        <f>VLOOKUP($AD25,Tipologías!$B$3:$H$17,2,FALSE)</f>
        <v>ALTO</v>
      </c>
      <c r="AM25" s="165">
        <f t="shared" ref="AM25:AM36" si="10">IF(AD25="",0,IF(AL25="Bajo",1,IF(AL25="Medio",2,3)))</f>
        <v>3</v>
      </c>
      <c r="AN25" s="165" t="str">
        <f>VLOOKUP($AE25,Tipologías!$A$21:$C$24,3,FALSE)</f>
        <v>MEDIO</v>
      </c>
      <c r="AO25" s="165">
        <f t="shared" ref="AO25:AO36" si="11">IF(AE25="",0,IF(AN25="Bajo",1,IF(AN25="Medio",2,3)))</f>
        <v>2</v>
      </c>
      <c r="AP25" s="165">
        <f>VLOOKUP($AI25,Tipologías!$A$38:$B$42,2,FALSE)</f>
        <v>1</v>
      </c>
      <c r="AQ25" s="165">
        <f>VLOOKUP($AJ25,Tipologías!$A$46:$B$53,2,FALSE)</f>
        <v>0.25</v>
      </c>
      <c r="AR25" s="165" t="str">
        <f t="shared" si="4"/>
        <v>ALTO</v>
      </c>
      <c r="AS25" s="165" t="str">
        <f>VLOOKUP($AG25,Tipologías!$A$29:$C$33,3,FALSE)</f>
        <v>ALTO</v>
      </c>
      <c r="AT25" s="165" t="str">
        <f t="shared" si="1"/>
        <v>BAJO</v>
      </c>
      <c r="AU25" s="165" t="str">
        <f t="shared" si="5"/>
        <v>ALTO</v>
      </c>
      <c r="AV25" s="165" t="s">
        <v>108</v>
      </c>
      <c r="AW25" s="165" t="str">
        <f t="shared" si="6"/>
        <v>IPC</v>
      </c>
      <c r="AX25" s="165" t="str">
        <f>_xlfn.IFNA(VLOOKUP(AD25,Tipologías!$B$3:$H$17,3,0),"")</f>
        <v>LEY 1712, ARTÍCULO 18 LITERAL A "EL DERECHO DE TODA PERSONA A LA INTIMIDAD."</v>
      </c>
      <c r="AY25" s="165" t="str">
        <f>_xlfn.IFNA(VLOOKUP(AD25,Tipologías!$B$3:$H$17,5,0),"")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5" s="165" t="str">
        <f>_xlfn.IFNA(VLOOKUP(AD25,Tipologías!$B$3:$H$17,6,0),"")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5" s="166" t="s">
        <v>238</v>
      </c>
      <c r="BB25" s="167">
        <v>44886</v>
      </c>
      <c r="BC25" s="160" t="s">
        <v>280</v>
      </c>
      <c r="BD25" s="163" t="s">
        <v>868</v>
      </c>
      <c r="BE25" s="163" t="s">
        <v>867</v>
      </c>
      <c r="BF25" s="168"/>
      <c r="BG25" s="168"/>
      <c r="BH25" s="168"/>
      <c r="BI25" s="168"/>
      <c r="BJ25" s="168"/>
      <c r="BK25" s="168"/>
      <c r="BL25" s="168"/>
      <c r="BM25" s="168"/>
      <c r="BN25" s="168"/>
      <c r="BO25" s="168"/>
      <c r="BP25" s="168"/>
      <c r="BQ25" s="168"/>
      <c r="BR25" s="168"/>
      <c r="BS25" s="168"/>
      <c r="BT25" s="168"/>
      <c r="BU25" s="168"/>
      <c r="BV25" s="168"/>
      <c r="BW25" s="168"/>
      <c r="BX25" s="168"/>
    </row>
    <row r="26" spans="1:76" s="170" customFormat="1" ht="100.55" customHeight="1" x14ac:dyDescent="0.25">
      <c r="A26" s="144">
        <v>17</v>
      </c>
      <c r="B26" s="161" t="s">
        <v>73</v>
      </c>
      <c r="C26" s="161" t="s">
        <v>204</v>
      </c>
      <c r="D26" s="156" t="s">
        <v>252</v>
      </c>
      <c r="E26" s="156" t="s">
        <v>378</v>
      </c>
      <c r="F26" s="162" t="s">
        <v>865</v>
      </c>
      <c r="G26" s="162" t="s">
        <v>214</v>
      </c>
      <c r="H26" s="162" t="s">
        <v>372</v>
      </c>
      <c r="I26" s="162" t="s">
        <v>372</v>
      </c>
      <c r="J26" s="161" t="s">
        <v>374</v>
      </c>
      <c r="K26" s="156" t="s">
        <v>375</v>
      </c>
      <c r="L26" s="156" t="s">
        <v>401</v>
      </c>
      <c r="M26" s="156" t="s">
        <v>236</v>
      </c>
      <c r="N26" s="162" t="s">
        <v>376</v>
      </c>
      <c r="O26" s="162" t="s">
        <v>191</v>
      </c>
      <c r="P26" s="156" t="s">
        <v>377</v>
      </c>
      <c r="Q26" s="160" t="s">
        <v>304</v>
      </c>
      <c r="R26" s="160" t="s">
        <v>304</v>
      </c>
      <c r="S26" s="162" t="s">
        <v>236</v>
      </c>
      <c r="T26" s="162" t="s">
        <v>236</v>
      </c>
      <c r="U26" s="163" t="s">
        <v>307</v>
      </c>
      <c r="V26" s="163" t="s">
        <v>307</v>
      </c>
      <c r="W26" s="163" t="s">
        <v>307</v>
      </c>
      <c r="X26" s="163" t="s">
        <v>307</v>
      </c>
      <c r="Y26" s="163" t="s">
        <v>307</v>
      </c>
      <c r="Z26" s="163" t="s">
        <v>308</v>
      </c>
      <c r="AA26" s="163" t="s">
        <v>307</v>
      </c>
      <c r="AB26" s="163" t="s">
        <v>307</v>
      </c>
      <c r="AC26" s="162" t="s">
        <v>236</v>
      </c>
      <c r="AD26" s="163" t="s">
        <v>266</v>
      </c>
      <c r="AE26" s="163" t="s">
        <v>172</v>
      </c>
      <c r="AF26" s="164" t="str">
        <f t="shared" si="9"/>
        <v>ALTO</v>
      </c>
      <c r="AG26" s="163" t="s">
        <v>144</v>
      </c>
      <c r="AH26" s="164" t="str">
        <f t="shared" si="2"/>
        <v>ALTO</v>
      </c>
      <c r="AI26" s="163" t="s">
        <v>153</v>
      </c>
      <c r="AJ26" s="163" t="s">
        <v>164</v>
      </c>
      <c r="AK26" s="164" t="str">
        <f t="shared" si="3"/>
        <v>BAJO</v>
      </c>
      <c r="AL26" s="165" t="str">
        <f>VLOOKUP($AD26,Tipologías!$B$3:$H$17,2,FALSE)</f>
        <v>ALTO</v>
      </c>
      <c r="AM26" s="165">
        <f t="shared" si="10"/>
        <v>3</v>
      </c>
      <c r="AN26" s="165" t="str">
        <f>VLOOKUP($AE26,Tipologías!$A$21:$C$24,3,FALSE)</f>
        <v>MEDIO</v>
      </c>
      <c r="AO26" s="165">
        <f t="shared" si="11"/>
        <v>2</v>
      </c>
      <c r="AP26" s="165">
        <f>VLOOKUP($AI26,Tipologías!$A$38:$B$42,2,FALSE)</f>
        <v>1</v>
      </c>
      <c r="AQ26" s="165">
        <f>VLOOKUP($AJ26,Tipologías!$A$46:$B$53,2,FALSE)</f>
        <v>0.25</v>
      </c>
      <c r="AR26" s="165" t="str">
        <f t="shared" si="4"/>
        <v>ALTO</v>
      </c>
      <c r="AS26" s="165" t="str">
        <f>VLOOKUP($AG26,Tipologías!$A$29:$C$33,3,FALSE)</f>
        <v>ALTO</v>
      </c>
      <c r="AT26" s="165" t="str">
        <f t="shared" si="1"/>
        <v>BAJO</v>
      </c>
      <c r="AU26" s="165" t="str">
        <f t="shared" si="5"/>
        <v>ALTO</v>
      </c>
      <c r="AV26" s="165" t="s">
        <v>108</v>
      </c>
      <c r="AW26" s="165" t="str">
        <f t="shared" si="6"/>
        <v>IPC</v>
      </c>
      <c r="AX26" s="165" t="str">
        <f>_xlfn.IFNA(VLOOKUP(AD26,Tipologías!$B$3:$H$17,3,0),"")</f>
        <v>LEY 1712, ARTÍCULO 18 LITERAL A "EL DERECHO DE TODA PERSONA A LA INTIMIDAD."</v>
      </c>
      <c r="AY26" s="165" t="str">
        <f>_xlfn.IFNA(VLOOKUP(AD26,Tipologías!$B$3:$H$17,5,0),"")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6" s="165" t="str">
        <f>_xlfn.IFNA(VLOOKUP(AD26,Tipologías!$B$3:$H$17,6,0),"")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6" s="166" t="s">
        <v>238</v>
      </c>
      <c r="BB26" s="167">
        <v>44886</v>
      </c>
      <c r="BC26" s="160" t="s">
        <v>280</v>
      </c>
      <c r="BD26" s="163" t="s">
        <v>868</v>
      </c>
      <c r="BE26" s="163" t="s">
        <v>867</v>
      </c>
      <c r="BF26" s="168"/>
      <c r="BG26" s="168"/>
      <c r="BH26" s="168"/>
      <c r="BI26" s="168"/>
      <c r="BJ26" s="168"/>
      <c r="BK26" s="168"/>
      <c r="BL26" s="168"/>
      <c r="BM26" s="168"/>
      <c r="BN26" s="168"/>
      <c r="BO26" s="168"/>
      <c r="BP26" s="168"/>
      <c r="BQ26" s="168"/>
      <c r="BR26" s="168"/>
      <c r="BS26" s="168"/>
      <c r="BT26" s="168"/>
      <c r="BU26" s="168"/>
      <c r="BV26" s="168"/>
      <c r="BW26" s="168"/>
      <c r="BX26" s="168"/>
    </row>
    <row r="27" spans="1:76" s="169" customFormat="1" ht="100.55" customHeight="1" x14ac:dyDescent="0.25">
      <c r="A27" s="144">
        <v>18</v>
      </c>
      <c r="B27" s="161" t="s">
        <v>73</v>
      </c>
      <c r="C27" s="161" t="s">
        <v>204</v>
      </c>
      <c r="D27" s="156" t="s">
        <v>252</v>
      </c>
      <c r="E27" s="156" t="s">
        <v>379</v>
      </c>
      <c r="F27" s="162" t="s">
        <v>866</v>
      </c>
      <c r="G27" s="162" t="s">
        <v>246</v>
      </c>
      <c r="H27" s="162" t="s">
        <v>372</v>
      </c>
      <c r="I27" s="162" t="s">
        <v>372</v>
      </c>
      <c r="J27" s="161" t="s">
        <v>380</v>
      </c>
      <c r="K27" s="156" t="s">
        <v>375</v>
      </c>
      <c r="L27" s="156" t="s">
        <v>401</v>
      </c>
      <c r="M27" s="156" t="s">
        <v>236</v>
      </c>
      <c r="N27" s="162" t="s">
        <v>381</v>
      </c>
      <c r="O27" s="162" t="s">
        <v>191</v>
      </c>
      <c r="P27" s="156" t="s">
        <v>377</v>
      </c>
      <c r="Q27" s="160" t="s">
        <v>304</v>
      </c>
      <c r="R27" s="160"/>
      <c r="S27" s="162" t="s">
        <v>236</v>
      </c>
      <c r="T27" s="162" t="s">
        <v>236</v>
      </c>
      <c r="U27" s="163" t="s">
        <v>307</v>
      </c>
      <c r="V27" s="163" t="s">
        <v>307</v>
      </c>
      <c r="W27" s="163" t="s">
        <v>307</v>
      </c>
      <c r="X27" s="163" t="s">
        <v>308</v>
      </c>
      <c r="Y27" s="163" t="s">
        <v>308</v>
      </c>
      <c r="Z27" s="163" t="s">
        <v>308</v>
      </c>
      <c r="AA27" s="163" t="s">
        <v>307</v>
      </c>
      <c r="AB27" s="163" t="s">
        <v>307</v>
      </c>
      <c r="AC27" s="162" t="s">
        <v>236</v>
      </c>
      <c r="AD27" s="163" t="s">
        <v>266</v>
      </c>
      <c r="AE27" s="163" t="s">
        <v>172</v>
      </c>
      <c r="AF27" s="164" t="str">
        <f t="shared" si="9"/>
        <v>ALTO</v>
      </c>
      <c r="AG27" s="163" t="s">
        <v>144</v>
      </c>
      <c r="AH27" s="164" t="str">
        <f t="shared" si="2"/>
        <v>ALTO</v>
      </c>
      <c r="AI27" s="163" t="s">
        <v>153</v>
      </c>
      <c r="AJ27" s="163" t="s">
        <v>164</v>
      </c>
      <c r="AK27" s="164" t="str">
        <f t="shared" si="3"/>
        <v>BAJO</v>
      </c>
      <c r="AL27" s="165" t="str">
        <f>VLOOKUP($AD27,Tipologías!$B$3:$H$17,2,FALSE)</f>
        <v>ALTO</v>
      </c>
      <c r="AM27" s="165">
        <f t="shared" si="10"/>
        <v>3</v>
      </c>
      <c r="AN27" s="165" t="str">
        <f>VLOOKUP($AE27,Tipologías!$A$21:$C$24,3,FALSE)</f>
        <v>MEDIO</v>
      </c>
      <c r="AO27" s="165">
        <f t="shared" si="11"/>
        <v>2</v>
      </c>
      <c r="AP27" s="165">
        <f>VLOOKUP($AI27,Tipologías!$A$38:$B$42,2,FALSE)</f>
        <v>1</v>
      </c>
      <c r="AQ27" s="165">
        <f>VLOOKUP($AJ27,Tipologías!$A$46:$B$53,2,FALSE)</f>
        <v>0.25</v>
      </c>
      <c r="AR27" s="165" t="str">
        <f t="shared" si="4"/>
        <v>ALTO</v>
      </c>
      <c r="AS27" s="165" t="str">
        <f>VLOOKUP($AG27,Tipologías!$A$29:$C$33,3,FALSE)</f>
        <v>ALTO</v>
      </c>
      <c r="AT27" s="165" t="str">
        <f t="shared" si="1"/>
        <v>BAJO</v>
      </c>
      <c r="AU27" s="165" t="str">
        <f t="shared" si="5"/>
        <v>ALTO</v>
      </c>
      <c r="AV27" s="165" t="s">
        <v>108</v>
      </c>
      <c r="AW27" s="165" t="str">
        <f t="shared" si="6"/>
        <v>IPC</v>
      </c>
      <c r="AX27" s="165" t="str">
        <f>_xlfn.IFNA(VLOOKUP(AD27,Tipologías!$B$3:$H$17,3,0),"")</f>
        <v>LEY 1712, ARTÍCULO 18 LITERAL A "EL DERECHO DE TODA PERSONA A LA INTIMIDAD."</v>
      </c>
      <c r="AY27" s="165" t="str">
        <f>_xlfn.IFNA(VLOOKUP(AD27,Tipologías!$B$3:$H$17,5,0),"")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7" s="165" t="str">
        <f>_xlfn.IFNA(VLOOKUP(AD27,Tipologías!$B$3:$H$17,6,0),"")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7" s="166" t="s">
        <v>238</v>
      </c>
      <c r="BB27" s="167">
        <v>44886</v>
      </c>
      <c r="BC27" s="160" t="s">
        <v>280</v>
      </c>
      <c r="BD27" s="163" t="s">
        <v>868</v>
      </c>
      <c r="BE27" s="163" t="s">
        <v>867</v>
      </c>
      <c r="BF27" s="168"/>
      <c r="BG27" s="168"/>
      <c r="BH27" s="168"/>
      <c r="BI27" s="168"/>
      <c r="BJ27" s="168"/>
      <c r="BK27" s="168"/>
      <c r="BL27" s="168"/>
      <c r="BM27" s="168"/>
      <c r="BN27" s="168"/>
      <c r="BO27" s="168"/>
      <c r="BP27" s="168"/>
      <c r="BQ27" s="168"/>
      <c r="BR27" s="168"/>
      <c r="BS27" s="168"/>
      <c r="BT27" s="168"/>
      <c r="BU27" s="168"/>
      <c r="BV27" s="168"/>
      <c r="BW27" s="168"/>
      <c r="BX27" s="168"/>
    </row>
    <row r="28" spans="1:76" s="73" customFormat="1" ht="100.55" customHeight="1" x14ac:dyDescent="0.25">
      <c r="A28" s="144">
        <v>19</v>
      </c>
      <c r="B28" s="102" t="s">
        <v>73</v>
      </c>
      <c r="C28" s="102" t="s">
        <v>206</v>
      </c>
      <c r="D28" s="103" t="s">
        <v>252</v>
      </c>
      <c r="E28" s="103" t="s">
        <v>382</v>
      </c>
      <c r="F28" s="152" t="s">
        <v>383</v>
      </c>
      <c r="G28" s="95" t="s">
        <v>246</v>
      </c>
      <c r="H28" s="95" t="s">
        <v>372</v>
      </c>
      <c r="I28" s="104" t="s">
        <v>372</v>
      </c>
      <c r="J28" s="102" t="s">
        <v>374</v>
      </c>
      <c r="K28" s="103" t="s">
        <v>375</v>
      </c>
      <c r="L28" s="103" t="s">
        <v>401</v>
      </c>
      <c r="M28" s="103" t="s">
        <v>236</v>
      </c>
      <c r="N28" s="104" t="s">
        <v>381</v>
      </c>
      <c r="O28" s="104" t="s">
        <v>190</v>
      </c>
      <c r="P28" s="103" t="s">
        <v>384</v>
      </c>
      <c r="Q28" s="96" t="s">
        <v>304</v>
      </c>
      <c r="R28" s="96" t="s">
        <v>304</v>
      </c>
      <c r="S28" s="104" t="s">
        <v>236</v>
      </c>
      <c r="T28" s="104" t="s">
        <v>236</v>
      </c>
      <c r="U28" s="97" t="s">
        <v>236</v>
      </c>
      <c r="V28" s="97" t="s">
        <v>236</v>
      </c>
      <c r="W28" s="97" t="s">
        <v>236</v>
      </c>
      <c r="X28" s="97" t="s">
        <v>236</v>
      </c>
      <c r="Y28" s="97" t="s">
        <v>236</v>
      </c>
      <c r="Z28" s="97" t="s">
        <v>236</v>
      </c>
      <c r="AA28" s="97" t="s">
        <v>236</v>
      </c>
      <c r="AB28" s="97" t="s">
        <v>236</v>
      </c>
      <c r="AC28" s="104" t="s">
        <v>236</v>
      </c>
      <c r="AD28" s="97" t="s">
        <v>103</v>
      </c>
      <c r="AE28" s="97" t="s">
        <v>170</v>
      </c>
      <c r="AF28" s="99" t="str">
        <f t="shared" ref="AF28:AF58" si="12">AR28</f>
        <v>BAJO</v>
      </c>
      <c r="AG28" s="97" t="s">
        <v>144</v>
      </c>
      <c r="AH28" s="99" t="str">
        <f t="shared" si="2"/>
        <v>ALTO</v>
      </c>
      <c r="AI28" s="97" t="s">
        <v>153</v>
      </c>
      <c r="AJ28" s="97" t="s">
        <v>164</v>
      </c>
      <c r="AK28" s="99" t="str">
        <f t="shared" si="3"/>
        <v>BAJO</v>
      </c>
      <c r="AL28" s="100" t="str">
        <f>VLOOKUP($AD28,Tipologías!$B$3:$H$17,2,FALSE)</f>
        <v>BAJO</v>
      </c>
      <c r="AM28" s="100">
        <f t="shared" si="10"/>
        <v>1</v>
      </c>
      <c r="AN28" s="100" t="str">
        <f>VLOOKUP($AE28,Tipologías!$A$21:$C$24,3,FALSE)</f>
        <v>BAJO</v>
      </c>
      <c r="AO28" s="100">
        <f t="shared" si="11"/>
        <v>1</v>
      </c>
      <c r="AP28" s="100">
        <f>VLOOKUP($AI28,Tipologías!$A$38:$B$42,2,FALSE)</f>
        <v>1</v>
      </c>
      <c r="AQ28" s="100">
        <f>VLOOKUP($AJ28,Tipologías!$A$46:$B$53,2,FALSE)</f>
        <v>0.25</v>
      </c>
      <c r="AR28" s="100" t="str">
        <f t="shared" si="4"/>
        <v>BAJO</v>
      </c>
      <c r="AS28" s="100" t="str">
        <f>VLOOKUP($AG28,Tipologías!$A$29:$C$33,3,FALSE)</f>
        <v>ALTO</v>
      </c>
      <c r="AT28" s="100" t="str">
        <f t="shared" si="1"/>
        <v>BAJO</v>
      </c>
      <c r="AU28" s="100" t="str">
        <f t="shared" si="5"/>
        <v>MEDIO</v>
      </c>
      <c r="AV28" s="100" t="str">
        <f>_xlfn.IFNA(VLOOKUP(AD28,Tipologías!$B$3:$H$17,4,0),"")</f>
        <v>INFORMACIÓN PÚBLICA</v>
      </c>
      <c r="AW28" s="100" t="str">
        <f t="shared" si="6"/>
        <v>IPB</v>
      </c>
      <c r="AX28" s="100" t="str">
        <f>_xlfn.IFNA(VLOOKUP(AD28,Tipologías!$B$3:$H$17,3,0),"")</f>
        <v>N/A</v>
      </c>
      <c r="AY28" s="100" t="str">
        <f>_xlfn.IFNA(VLOOKUP(AD28,Tipologías!$B$3:$H$17,5,0),"")</f>
        <v>N/A</v>
      </c>
      <c r="AZ28" s="100" t="str">
        <f>_xlfn.IFNA(VLOOKUP(AD28,Tipologías!$B$3:$H$17,6,0),"")</f>
        <v>N/A</v>
      </c>
      <c r="BA28" s="94" t="s">
        <v>239</v>
      </c>
      <c r="BB28" s="105" t="s">
        <v>403</v>
      </c>
      <c r="BC28" s="96" t="s">
        <v>236</v>
      </c>
      <c r="BD28" s="97" t="s">
        <v>400</v>
      </c>
      <c r="BE28" s="97" t="s">
        <v>399</v>
      </c>
      <c r="BF28" s="74"/>
      <c r="BG28" s="74"/>
      <c r="BH28" s="74"/>
      <c r="BI28" s="74"/>
      <c r="BJ28" s="74"/>
      <c r="BK28" s="74"/>
      <c r="BL28" s="74"/>
      <c r="BM28" s="74"/>
      <c r="BN28" s="74"/>
      <c r="BO28" s="74"/>
      <c r="BP28" s="74"/>
      <c r="BQ28" s="74"/>
      <c r="BR28" s="74"/>
      <c r="BS28" s="74"/>
      <c r="BT28" s="74"/>
      <c r="BU28" s="74"/>
      <c r="BV28" s="74"/>
      <c r="BW28" s="74"/>
      <c r="BX28" s="74"/>
    </row>
    <row r="29" spans="1:76" s="72" customFormat="1" ht="100.55" customHeight="1" x14ac:dyDescent="0.25">
      <c r="A29" s="144">
        <v>20</v>
      </c>
      <c r="B29" s="102" t="s">
        <v>73</v>
      </c>
      <c r="C29" s="102" t="s">
        <v>205</v>
      </c>
      <c r="D29" s="103" t="s">
        <v>252</v>
      </c>
      <c r="E29" s="103" t="s">
        <v>385</v>
      </c>
      <c r="F29" s="152" t="s">
        <v>386</v>
      </c>
      <c r="G29" s="95" t="s">
        <v>246</v>
      </c>
      <c r="H29" s="95" t="s">
        <v>372</v>
      </c>
      <c r="I29" s="104" t="s">
        <v>372</v>
      </c>
      <c r="J29" s="102" t="s">
        <v>374</v>
      </c>
      <c r="K29" s="103" t="s">
        <v>375</v>
      </c>
      <c r="L29" s="103" t="s">
        <v>402</v>
      </c>
      <c r="M29" s="103" t="s">
        <v>236</v>
      </c>
      <c r="N29" s="104" t="s">
        <v>387</v>
      </c>
      <c r="O29" s="104" t="s">
        <v>190</v>
      </c>
      <c r="P29" s="103" t="s">
        <v>303</v>
      </c>
      <c r="Q29" s="96" t="s">
        <v>304</v>
      </c>
      <c r="R29" s="96" t="s">
        <v>304</v>
      </c>
      <c r="S29" s="104" t="s">
        <v>236</v>
      </c>
      <c r="T29" s="104" t="s">
        <v>236</v>
      </c>
      <c r="U29" s="97" t="s">
        <v>308</v>
      </c>
      <c r="V29" s="97" t="s">
        <v>236</v>
      </c>
      <c r="W29" s="97" t="s">
        <v>236</v>
      </c>
      <c r="X29" s="97" t="s">
        <v>236</v>
      </c>
      <c r="Y29" s="97" t="s">
        <v>236</v>
      </c>
      <c r="Z29" s="97" t="s">
        <v>236</v>
      </c>
      <c r="AA29" s="97" t="s">
        <v>236</v>
      </c>
      <c r="AB29" s="97" t="s">
        <v>236</v>
      </c>
      <c r="AC29" s="104" t="s">
        <v>236</v>
      </c>
      <c r="AD29" s="97" t="s">
        <v>103</v>
      </c>
      <c r="AE29" s="97" t="s">
        <v>170</v>
      </c>
      <c r="AF29" s="99" t="str">
        <f t="shared" si="12"/>
        <v>BAJO</v>
      </c>
      <c r="AG29" s="97" t="s">
        <v>142</v>
      </c>
      <c r="AH29" s="99" t="str">
        <f t="shared" si="2"/>
        <v>MEDIO</v>
      </c>
      <c r="AI29" s="97" t="s">
        <v>153</v>
      </c>
      <c r="AJ29" s="97" t="s">
        <v>164</v>
      </c>
      <c r="AK29" s="99" t="str">
        <f t="shared" si="3"/>
        <v>BAJO</v>
      </c>
      <c r="AL29" s="100" t="str">
        <f>VLOOKUP($AD29,Tipologías!$B$3:$H$17,2,FALSE)</f>
        <v>BAJO</v>
      </c>
      <c r="AM29" s="100">
        <f t="shared" si="10"/>
        <v>1</v>
      </c>
      <c r="AN29" s="100" t="str">
        <f>VLOOKUP($AE29,Tipologías!$A$21:$C$24,3,FALSE)</f>
        <v>BAJO</v>
      </c>
      <c r="AO29" s="100">
        <f t="shared" si="11"/>
        <v>1</v>
      </c>
      <c r="AP29" s="100">
        <f>VLOOKUP($AI29,Tipologías!$A$38:$B$42,2,FALSE)</f>
        <v>1</v>
      </c>
      <c r="AQ29" s="100">
        <f>VLOOKUP($AJ29,Tipologías!$A$46:$B$53,2,FALSE)</f>
        <v>0.25</v>
      </c>
      <c r="AR29" s="100" t="str">
        <f t="shared" si="4"/>
        <v>BAJO</v>
      </c>
      <c r="AS29" s="100" t="str">
        <f>VLOOKUP($AG29,Tipologías!$A$29:$C$33,3,FALSE)</f>
        <v>MEDIO</v>
      </c>
      <c r="AT29" s="100" t="str">
        <f t="shared" si="1"/>
        <v>BAJO</v>
      </c>
      <c r="AU29" s="100" t="str">
        <f t="shared" si="5"/>
        <v>MEDIO</v>
      </c>
      <c r="AV29" s="100" t="str">
        <f>_xlfn.IFNA(VLOOKUP(AD29,Tipologías!$B$3:$H$17,4,0),"")</f>
        <v>INFORMACIÓN PÚBLICA</v>
      </c>
      <c r="AW29" s="100" t="str">
        <f t="shared" si="6"/>
        <v>IPB</v>
      </c>
      <c r="AX29" s="100" t="str">
        <f>_xlfn.IFNA(VLOOKUP(AD29,Tipologías!$B$3:$H$17,3,0),"")</f>
        <v>N/A</v>
      </c>
      <c r="AY29" s="100" t="str">
        <f>_xlfn.IFNA(VLOOKUP(AD29,Tipologías!$B$3:$H$17,5,0),"")</f>
        <v>N/A</v>
      </c>
      <c r="AZ29" s="100" t="str">
        <f>_xlfn.IFNA(VLOOKUP(AD29,Tipologías!$B$3:$H$17,6,0),"")</f>
        <v>N/A</v>
      </c>
      <c r="BA29" s="94" t="s">
        <v>239</v>
      </c>
      <c r="BB29" s="105" t="s">
        <v>403</v>
      </c>
      <c r="BC29" s="96" t="s">
        <v>236</v>
      </c>
      <c r="BD29" s="97" t="s">
        <v>398</v>
      </c>
      <c r="BE29" s="97" t="s">
        <v>399</v>
      </c>
      <c r="BF29" s="74"/>
      <c r="BG29" s="74"/>
      <c r="BH29" s="74"/>
      <c r="BI29" s="74"/>
      <c r="BJ29" s="74"/>
      <c r="BK29" s="74"/>
      <c r="BL29" s="74"/>
      <c r="BM29" s="74"/>
      <c r="BN29" s="74"/>
      <c r="BO29" s="74"/>
      <c r="BP29" s="74"/>
      <c r="BQ29" s="74"/>
      <c r="BR29" s="74"/>
      <c r="BS29" s="74"/>
      <c r="BT29" s="74"/>
      <c r="BU29" s="74"/>
      <c r="BV29" s="74"/>
      <c r="BW29" s="74"/>
      <c r="BX29" s="74"/>
    </row>
    <row r="30" spans="1:76" s="72" customFormat="1" ht="100.55" customHeight="1" x14ac:dyDescent="0.25">
      <c r="A30" s="144">
        <v>21</v>
      </c>
      <c r="B30" s="102" t="s">
        <v>73</v>
      </c>
      <c r="C30" s="102" t="s">
        <v>205</v>
      </c>
      <c r="D30" s="103" t="s">
        <v>252</v>
      </c>
      <c r="E30" s="103" t="s">
        <v>388</v>
      </c>
      <c r="F30" s="152" t="s">
        <v>389</v>
      </c>
      <c r="G30" s="95" t="s">
        <v>246</v>
      </c>
      <c r="H30" s="95" t="s">
        <v>372</v>
      </c>
      <c r="I30" s="104" t="s">
        <v>372</v>
      </c>
      <c r="J30" s="102" t="s">
        <v>374</v>
      </c>
      <c r="K30" s="103" t="s">
        <v>375</v>
      </c>
      <c r="L30" s="103" t="s">
        <v>402</v>
      </c>
      <c r="M30" s="103" t="s">
        <v>236</v>
      </c>
      <c r="N30" s="104" t="s">
        <v>390</v>
      </c>
      <c r="O30" s="104" t="s">
        <v>191</v>
      </c>
      <c r="P30" s="103" t="s">
        <v>384</v>
      </c>
      <c r="Q30" s="96" t="s">
        <v>304</v>
      </c>
      <c r="R30" s="96"/>
      <c r="S30" s="104" t="s">
        <v>236</v>
      </c>
      <c r="T30" s="104" t="s">
        <v>236</v>
      </c>
      <c r="U30" s="97" t="s">
        <v>308</v>
      </c>
      <c r="V30" s="97" t="s">
        <v>236</v>
      </c>
      <c r="W30" s="97" t="s">
        <v>236</v>
      </c>
      <c r="X30" s="97" t="s">
        <v>236</v>
      </c>
      <c r="Y30" s="97" t="s">
        <v>236</v>
      </c>
      <c r="Z30" s="97" t="s">
        <v>236</v>
      </c>
      <c r="AA30" s="97" t="s">
        <v>236</v>
      </c>
      <c r="AB30" s="97" t="s">
        <v>236</v>
      </c>
      <c r="AC30" s="104" t="s">
        <v>236</v>
      </c>
      <c r="AD30" s="97" t="s">
        <v>103</v>
      </c>
      <c r="AE30" s="97" t="s">
        <v>170</v>
      </c>
      <c r="AF30" s="99" t="str">
        <f t="shared" si="12"/>
        <v>BAJO</v>
      </c>
      <c r="AG30" s="97" t="s">
        <v>142</v>
      </c>
      <c r="AH30" s="99" t="str">
        <f t="shared" si="2"/>
        <v>MEDIO</v>
      </c>
      <c r="AI30" s="97" t="s">
        <v>153</v>
      </c>
      <c r="AJ30" s="97" t="s">
        <v>164</v>
      </c>
      <c r="AK30" s="99" t="str">
        <f t="shared" si="3"/>
        <v>BAJO</v>
      </c>
      <c r="AL30" s="100" t="str">
        <f>VLOOKUP($AD30,Tipologías!$B$3:$H$17,2,FALSE)</f>
        <v>BAJO</v>
      </c>
      <c r="AM30" s="100">
        <f t="shared" si="10"/>
        <v>1</v>
      </c>
      <c r="AN30" s="100" t="str">
        <f>VLOOKUP($AE30,Tipologías!$A$21:$C$24,3,FALSE)</f>
        <v>BAJO</v>
      </c>
      <c r="AO30" s="100">
        <f t="shared" si="11"/>
        <v>1</v>
      </c>
      <c r="AP30" s="100">
        <f>VLOOKUP($AI30,Tipologías!$A$38:$B$42,2,FALSE)</f>
        <v>1</v>
      </c>
      <c r="AQ30" s="100">
        <f>VLOOKUP($AJ30,Tipologías!$A$46:$B$53,2,FALSE)</f>
        <v>0.25</v>
      </c>
      <c r="AR30" s="100" t="str">
        <f t="shared" si="4"/>
        <v>BAJO</v>
      </c>
      <c r="AS30" s="100" t="str">
        <f>VLOOKUP($AG30,Tipologías!$A$29:$C$33,3,FALSE)</f>
        <v>MEDIO</v>
      </c>
      <c r="AT30" s="100" t="str">
        <f t="shared" si="1"/>
        <v>BAJO</v>
      </c>
      <c r="AU30" s="100" t="str">
        <f t="shared" si="5"/>
        <v>MEDIO</v>
      </c>
      <c r="AV30" s="100" t="str">
        <f>_xlfn.IFNA(VLOOKUP(AD30,Tipologías!$B$3:$H$17,4,0),"")</f>
        <v>INFORMACIÓN PÚBLICA</v>
      </c>
      <c r="AW30" s="100" t="str">
        <f t="shared" si="6"/>
        <v>IPB</v>
      </c>
      <c r="AX30" s="100" t="str">
        <f>_xlfn.IFNA(VLOOKUP(AD30,Tipologías!$B$3:$H$17,3,0),"")</f>
        <v>N/A</v>
      </c>
      <c r="AY30" s="100" t="str">
        <f>_xlfn.IFNA(VLOOKUP(AD30,Tipologías!$B$3:$H$17,5,0),"")</f>
        <v>N/A</v>
      </c>
      <c r="AZ30" s="100" t="str">
        <f>_xlfn.IFNA(VLOOKUP(AD30,Tipologías!$B$3:$H$17,6,0),"")</f>
        <v>N/A</v>
      </c>
      <c r="BA30" s="94" t="s">
        <v>239</v>
      </c>
      <c r="BB30" s="105" t="s">
        <v>403</v>
      </c>
      <c r="BC30" s="96" t="s">
        <v>236</v>
      </c>
      <c r="BD30" s="97" t="s">
        <v>398</v>
      </c>
      <c r="BE30" s="97" t="s">
        <v>399</v>
      </c>
      <c r="BF30" s="74"/>
      <c r="BG30" s="74"/>
      <c r="BH30" s="74"/>
      <c r="BI30" s="74"/>
      <c r="BJ30" s="74"/>
      <c r="BK30" s="74"/>
      <c r="BL30" s="74"/>
      <c r="BM30" s="74"/>
      <c r="BN30" s="74"/>
      <c r="BO30" s="74"/>
      <c r="BP30" s="74"/>
      <c r="BQ30" s="74"/>
      <c r="BR30" s="74"/>
      <c r="BS30" s="74"/>
      <c r="BT30" s="74"/>
      <c r="BU30" s="74"/>
      <c r="BV30" s="74"/>
      <c r="BW30" s="74"/>
      <c r="BX30" s="74"/>
    </row>
    <row r="31" spans="1:76" s="72" customFormat="1" ht="100.55" customHeight="1" x14ac:dyDescent="0.25">
      <c r="A31" s="144">
        <v>22</v>
      </c>
      <c r="B31" s="102" t="s">
        <v>73</v>
      </c>
      <c r="C31" s="102" t="s">
        <v>205</v>
      </c>
      <c r="D31" s="103" t="s">
        <v>252</v>
      </c>
      <c r="E31" s="103" t="s">
        <v>391</v>
      </c>
      <c r="F31" s="152" t="s">
        <v>392</v>
      </c>
      <c r="G31" s="95" t="s">
        <v>246</v>
      </c>
      <c r="H31" s="95" t="s">
        <v>372</v>
      </c>
      <c r="I31" s="104" t="s">
        <v>372</v>
      </c>
      <c r="J31" s="102" t="s">
        <v>374</v>
      </c>
      <c r="K31" s="103" t="s">
        <v>375</v>
      </c>
      <c r="L31" s="103" t="s">
        <v>402</v>
      </c>
      <c r="M31" s="103" t="s">
        <v>236</v>
      </c>
      <c r="N31" s="104" t="s">
        <v>390</v>
      </c>
      <c r="O31" s="104" t="s">
        <v>186</v>
      </c>
      <c r="P31" s="103" t="s">
        <v>384</v>
      </c>
      <c r="Q31" s="96" t="s">
        <v>304</v>
      </c>
      <c r="R31" s="96"/>
      <c r="S31" s="104" t="s">
        <v>236</v>
      </c>
      <c r="T31" s="104" t="s">
        <v>236</v>
      </c>
      <c r="U31" s="97" t="s">
        <v>308</v>
      </c>
      <c r="V31" s="97" t="s">
        <v>236</v>
      </c>
      <c r="W31" s="97" t="s">
        <v>236</v>
      </c>
      <c r="X31" s="97" t="s">
        <v>236</v>
      </c>
      <c r="Y31" s="97" t="s">
        <v>236</v>
      </c>
      <c r="Z31" s="97" t="s">
        <v>236</v>
      </c>
      <c r="AA31" s="97" t="s">
        <v>236</v>
      </c>
      <c r="AB31" s="97" t="s">
        <v>236</v>
      </c>
      <c r="AC31" s="104" t="s">
        <v>236</v>
      </c>
      <c r="AD31" s="97" t="s">
        <v>103</v>
      </c>
      <c r="AE31" s="97" t="s">
        <v>170</v>
      </c>
      <c r="AF31" s="99" t="str">
        <f t="shared" si="12"/>
        <v>BAJO</v>
      </c>
      <c r="AG31" s="97" t="s">
        <v>142</v>
      </c>
      <c r="AH31" s="99" t="str">
        <f t="shared" si="2"/>
        <v>MEDIO</v>
      </c>
      <c r="AI31" s="97" t="s">
        <v>153</v>
      </c>
      <c r="AJ31" s="97" t="s">
        <v>164</v>
      </c>
      <c r="AK31" s="99" t="str">
        <f t="shared" si="3"/>
        <v>BAJO</v>
      </c>
      <c r="AL31" s="100" t="str">
        <f>VLOOKUP($AD31,Tipologías!$B$3:$H$17,2,FALSE)</f>
        <v>BAJO</v>
      </c>
      <c r="AM31" s="100">
        <f t="shared" si="10"/>
        <v>1</v>
      </c>
      <c r="AN31" s="100" t="str">
        <f>VLOOKUP($AE31,Tipologías!$A$21:$C$24,3,FALSE)</f>
        <v>BAJO</v>
      </c>
      <c r="AO31" s="100">
        <f t="shared" si="11"/>
        <v>1</v>
      </c>
      <c r="AP31" s="100">
        <f>VLOOKUP($AI31,Tipologías!$A$38:$B$42,2,FALSE)</f>
        <v>1</v>
      </c>
      <c r="AQ31" s="100">
        <f>VLOOKUP($AJ31,Tipologías!$A$46:$B$53,2,FALSE)</f>
        <v>0.25</v>
      </c>
      <c r="AR31" s="100" t="str">
        <f t="shared" si="4"/>
        <v>BAJO</v>
      </c>
      <c r="AS31" s="100" t="str">
        <f>VLOOKUP($AG31,Tipologías!$A$29:$C$33,3,FALSE)</f>
        <v>MEDIO</v>
      </c>
      <c r="AT31" s="100" t="str">
        <f t="shared" si="1"/>
        <v>BAJO</v>
      </c>
      <c r="AU31" s="100" t="str">
        <f t="shared" si="5"/>
        <v>MEDIO</v>
      </c>
      <c r="AV31" s="100" t="str">
        <f>_xlfn.IFNA(VLOOKUP(AD31,Tipologías!$B$3:$H$17,4,0),"")</f>
        <v>INFORMACIÓN PÚBLICA</v>
      </c>
      <c r="AW31" s="100" t="str">
        <f t="shared" si="6"/>
        <v>IPB</v>
      </c>
      <c r="AX31" s="100" t="str">
        <f>_xlfn.IFNA(VLOOKUP(AD31,Tipologías!$B$3:$H$17,3,0),"")</f>
        <v>N/A</v>
      </c>
      <c r="AY31" s="100" t="str">
        <f>_xlfn.IFNA(VLOOKUP(AD31,Tipologías!$B$3:$H$17,5,0),"")</f>
        <v>N/A</v>
      </c>
      <c r="AZ31" s="100" t="str">
        <f>_xlfn.IFNA(VLOOKUP(AD31,Tipologías!$B$3:$H$17,6,0),"")</f>
        <v>N/A</v>
      </c>
      <c r="BA31" s="94" t="s">
        <v>239</v>
      </c>
      <c r="BB31" s="105" t="s">
        <v>403</v>
      </c>
      <c r="BC31" s="96" t="s">
        <v>236</v>
      </c>
      <c r="BD31" s="97" t="s">
        <v>398</v>
      </c>
      <c r="BE31" s="97" t="s">
        <v>399</v>
      </c>
      <c r="BF31" s="74"/>
      <c r="BG31" s="74"/>
      <c r="BH31" s="74"/>
      <c r="BI31" s="74"/>
      <c r="BJ31" s="74"/>
      <c r="BK31" s="74"/>
      <c r="BL31" s="74"/>
      <c r="BM31" s="74"/>
      <c r="BN31" s="74"/>
      <c r="BO31" s="74"/>
      <c r="BP31" s="74"/>
      <c r="BQ31" s="74"/>
      <c r="BR31" s="74"/>
      <c r="BS31" s="74"/>
      <c r="BT31" s="74"/>
      <c r="BU31" s="74"/>
      <c r="BV31" s="74"/>
      <c r="BW31" s="74"/>
      <c r="BX31" s="74"/>
    </row>
    <row r="32" spans="1:76" s="73" customFormat="1" ht="100.55" customHeight="1" x14ac:dyDescent="0.25">
      <c r="A32" s="144">
        <v>23</v>
      </c>
      <c r="B32" s="102" t="s">
        <v>73</v>
      </c>
      <c r="C32" s="102" t="s">
        <v>205</v>
      </c>
      <c r="D32" s="103" t="s">
        <v>252</v>
      </c>
      <c r="E32" s="103" t="s">
        <v>393</v>
      </c>
      <c r="F32" s="152" t="s">
        <v>394</v>
      </c>
      <c r="G32" s="95" t="s">
        <v>246</v>
      </c>
      <c r="H32" s="95" t="s">
        <v>372</v>
      </c>
      <c r="I32" s="104" t="s">
        <v>372</v>
      </c>
      <c r="J32" s="102" t="s">
        <v>374</v>
      </c>
      <c r="K32" s="103" t="s">
        <v>375</v>
      </c>
      <c r="L32" s="103" t="s">
        <v>401</v>
      </c>
      <c r="M32" s="103" t="s">
        <v>236</v>
      </c>
      <c r="N32" s="104" t="s">
        <v>395</v>
      </c>
      <c r="O32" s="104" t="s">
        <v>191</v>
      </c>
      <c r="P32" s="103" t="s">
        <v>303</v>
      </c>
      <c r="Q32" s="96" t="s">
        <v>304</v>
      </c>
      <c r="R32" s="96"/>
      <c r="S32" s="104" t="s">
        <v>236</v>
      </c>
      <c r="T32" s="104" t="s">
        <v>236</v>
      </c>
      <c r="U32" s="97" t="s">
        <v>308</v>
      </c>
      <c r="V32" s="97" t="s">
        <v>236</v>
      </c>
      <c r="W32" s="97" t="s">
        <v>236</v>
      </c>
      <c r="X32" s="97" t="s">
        <v>236</v>
      </c>
      <c r="Y32" s="97" t="s">
        <v>236</v>
      </c>
      <c r="Z32" s="97" t="s">
        <v>236</v>
      </c>
      <c r="AA32" s="97" t="s">
        <v>236</v>
      </c>
      <c r="AB32" s="97" t="s">
        <v>236</v>
      </c>
      <c r="AC32" s="104" t="s">
        <v>236</v>
      </c>
      <c r="AD32" s="97" t="s">
        <v>103</v>
      </c>
      <c r="AE32" s="97" t="s">
        <v>172</v>
      </c>
      <c r="AF32" s="99" t="str">
        <f t="shared" si="12"/>
        <v>MEDIO</v>
      </c>
      <c r="AG32" s="97" t="s">
        <v>142</v>
      </c>
      <c r="AH32" s="99" t="str">
        <f t="shared" si="2"/>
        <v>MEDIO</v>
      </c>
      <c r="AI32" s="97" t="s">
        <v>153</v>
      </c>
      <c r="AJ32" s="97" t="s">
        <v>163</v>
      </c>
      <c r="AK32" s="99" t="str">
        <f t="shared" si="3"/>
        <v>BAJO</v>
      </c>
      <c r="AL32" s="100" t="str">
        <f>VLOOKUP($AD32,Tipologías!$B$3:$H$17,2,FALSE)</f>
        <v>BAJO</v>
      </c>
      <c r="AM32" s="100">
        <f t="shared" si="10"/>
        <v>1</v>
      </c>
      <c r="AN32" s="100" t="str">
        <f>VLOOKUP($AE32,Tipologías!$A$21:$C$24,3,FALSE)</f>
        <v>MEDIO</v>
      </c>
      <c r="AO32" s="100">
        <f t="shared" si="11"/>
        <v>2</v>
      </c>
      <c r="AP32" s="100">
        <f>VLOOKUP($AI32,Tipologías!$A$38:$B$42,2,FALSE)</f>
        <v>1</v>
      </c>
      <c r="AQ32" s="100">
        <f>VLOOKUP($AJ32,Tipologías!$A$46:$B$53,2,FALSE)</f>
        <v>0.5</v>
      </c>
      <c r="AR32" s="100" t="str">
        <f t="shared" si="4"/>
        <v>MEDIO</v>
      </c>
      <c r="AS32" s="100" t="str">
        <f>VLOOKUP($AG32,Tipologías!$A$29:$C$33,3,FALSE)</f>
        <v>MEDIO</v>
      </c>
      <c r="AT32" s="100" t="str">
        <f t="shared" si="1"/>
        <v>BAJO</v>
      </c>
      <c r="AU32" s="100" t="str">
        <f t="shared" si="5"/>
        <v>MEDIO</v>
      </c>
      <c r="AV32" s="100" t="str">
        <f>_xlfn.IFNA(VLOOKUP(AD32,Tipologías!$B$3:$H$17,4,0),"")</f>
        <v>INFORMACIÓN PÚBLICA</v>
      </c>
      <c r="AW32" s="100" t="str">
        <f t="shared" si="6"/>
        <v>IPB</v>
      </c>
      <c r="AX32" s="100" t="str">
        <f>_xlfn.IFNA(VLOOKUP(AD32,Tipologías!$B$3:$H$17,3,0),"")</f>
        <v>N/A</v>
      </c>
      <c r="AY32" s="100" t="str">
        <f>_xlfn.IFNA(VLOOKUP(AD32,Tipologías!$B$3:$H$17,5,0),"")</f>
        <v>N/A</v>
      </c>
      <c r="AZ32" s="100" t="str">
        <f>_xlfn.IFNA(VLOOKUP(AD32,Tipologías!$B$3:$H$17,6,0),"")</f>
        <v>N/A</v>
      </c>
      <c r="BA32" s="94" t="s">
        <v>239</v>
      </c>
      <c r="BB32" s="105" t="s">
        <v>403</v>
      </c>
      <c r="BC32" s="96" t="s">
        <v>236</v>
      </c>
      <c r="BD32" s="97" t="s">
        <v>398</v>
      </c>
      <c r="BE32" s="97" t="s">
        <v>399</v>
      </c>
      <c r="BF32" s="74"/>
      <c r="BG32" s="74"/>
      <c r="BH32" s="74"/>
      <c r="BI32" s="74"/>
      <c r="BJ32" s="74"/>
      <c r="BK32" s="74"/>
      <c r="BL32" s="74"/>
      <c r="BM32" s="74"/>
      <c r="BN32" s="74"/>
      <c r="BO32" s="74"/>
      <c r="BP32" s="74"/>
      <c r="BQ32" s="74"/>
      <c r="BR32" s="74"/>
      <c r="BS32" s="74"/>
      <c r="BT32" s="74"/>
      <c r="BU32" s="74"/>
      <c r="BV32" s="74"/>
      <c r="BW32" s="74"/>
      <c r="BX32" s="74"/>
    </row>
    <row r="33" spans="1:76" s="72" customFormat="1" ht="100.55" customHeight="1" x14ac:dyDescent="0.25">
      <c r="A33" s="144">
        <v>24</v>
      </c>
      <c r="B33" s="102" t="s">
        <v>73</v>
      </c>
      <c r="C33" s="102" t="s">
        <v>205</v>
      </c>
      <c r="D33" s="103" t="s">
        <v>252</v>
      </c>
      <c r="E33" s="103" t="s">
        <v>396</v>
      </c>
      <c r="F33" s="152" t="s">
        <v>397</v>
      </c>
      <c r="G33" s="95" t="s">
        <v>246</v>
      </c>
      <c r="H33" s="95" t="s">
        <v>372</v>
      </c>
      <c r="I33" s="104" t="s">
        <v>372</v>
      </c>
      <c r="J33" s="102" t="s">
        <v>374</v>
      </c>
      <c r="K33" s="103" t="s">
        <v>375</v>
      </c>
      <c r="L33" s="103" t="s">
        <v>402</v>
      </c>
      <c r="M33" s="103" t="s">
        <v>236</v>
      </c>
      <c r="N33" s="104" t="s">
        <v>390</v>
      </c>
      <c r="O33" s="104" t="s">
        <v>191</v>
      </c>
      <c r="P33" s="103" t="s">
        <v>384</v>
      </c>
      <c r="Q33" s="96" t="s">
        <v>304</v>
      </c>
      <c r="R33" s="96" t="s">
        <v>304</v>
      </c>
      <c r="S33" s="104" t="s">
        <v>236</v>
      </c>
      <c r="T33" s="104" t="s">
        <v>236</v>
      </c>
      <c r="U33" s="97" t="s">
        <v>308</v>
      </c>
      <c r="V33" s="97" t="s">
        <v>236</v>
      </c>
      <c r="W33" s="97" t="s">
        <v>236</v>
      </c>
      <c r="X33" s="97" t="s">
        <v>236</v>
      </c>
      <c r="Y33" s="97" t="s">
        <v>236</v>
      </c>
      <c r="Z33" s="97" t="s">
        <v>236</v>
      </c>
      <c r="AA33" s="97" t="s">
        <v>236</v>
      </c>
      <c r="AB33" s="97" t="s">
        <v>236</v>
      </c>
      <c r="AC33" s="104" t="s">
        <v>236</v>
      </c>
      <c r="AD33" s="97" t="s">
        <v>103</v>
      </c>
      <c r="AE33" s="97" t="s">
        <v>170</v>
      </c>
      <c r="AF33" s="99" t="str">
        <f t="shared" si="12"/>
        <v>BAJO</v>
      </c>
      <c r="AG33" s="97" t="s">
        <v>142</v>
      </c>
      <c r="AH33" s="99" t="str">
        <f t="shared" si="2"/>
        <v>MEDIO</v>
      </c>
      <c r="AI33" s="97" t="s">
        <v>153</v>
      </c>
      <c r="AJ33" s="97" t="s">
        <v>164</v>
      </c>
      <c r="AK33" s="99" t="str">
        <f t="shared" si="3"/>
        <v>BAJO</v>
      </c>
      <c r="AL33" s="100" t="str">
        <f>VLOOKUP($AD33,Tipologías!$B$3:$H$17,2,FALSE)</f>
        <v>BAJO</v>
      </c>
      <c r="AM33" s="100">
        <f t="shared" si="10"/>
        <v>1</v>
      </c>
      <c r="AN33" s="100" t="str">
        <f>VLOOKUP($AE33,Tipologías!$A$21:$C$24,3,FALSE)</f>
        <v>BAJO</v>
      </c>
      <c r="AO33" s="100">
        <f t="shared" si="11"/>
        <v>1</v>
      </c>
      <c r="AP33" s="100">
        <f>VLOOKUP($AI33,Tipologías!$A$38:$B$42,2,FALSE)</f>
        <v>1</v>
      </c>
      <c r="AQ33" s="100">
        <f>VLOOKUP($AJ33,Tipologías!$A$46:$B$53,2,FALSE)</f>
        <v>0.25</v>
      </c>
      <c r="AR33" s="100" t="str">
        <f t="shared" si="4"/>
        <v>BAJO</v>
      </c>
      <c r="AS33" s="100" t="str">
        <f>VLOOKUP($AG33,Tipologías!$A$29:$C$33,3,FALSE)</f>
        <v>MEDIO</v>
      </c>
      <c r="AT33" s="100" t="str">
        <f t="shared" si="1"/>
        <v>BAJO</v>
      </c>
      <c r="AU33" s="100" t="str">
        <f t="shared" si="5"/>
        <v>MEDIO</v>
      </c>
      <c r="AV33" s="100" t="str">
        <f>_xlfn.IFNA(VLOOKUP(AD33,Tipologías!$B$3:$H$17,4,0),"")</f>
        <v>INFORMACIÓN PÚBLICA</v>
      </c>
      <c r="AW33" s="100" t="str">
        <f t="shared" si="6"/>
        <v>IPB</v>
      </c>
      <c r="AX33" s="100" t="str">
        <f>_xlfn.IFNA(VLOOKUP(AD33,Tipologías!$B$3:$H$17,3,0),"")</f>
        <v>N/A</v>
      </c>
      <c r="AY33" s="100" t="str">
        <f>_xlfn.IFNA(VLOOKUP(AD33,Tipologías!$B$3:$H$17,5,0),"")</f>
        <v>N/A</v>
      </c>
      <c r="AZ33" s="100" t="str">
        <f>_xlfn.IFNA(VLOOKUP(AD33,Tipologías!$B$3:$H$17,6,0),"")</f>
        <v>N/A</v>
      </c>
      <c r="BA33" s="94" t="s">
        <v>239</v>
      </c>
      <c r="BB33" s="105" t="s">
        <v>403</v>
      </c>
      <c r="BC33" s="96" t="s">
        <v>236</v>
      </c>
      <c r="BD33" s="97" t="s">
        <v>398</v>
      </c>
      <c r="BE33" s="97" t="s">
        <v>399</v>
      </c>
      <c r="BF33" s="74"/>
      <c r="BG33" s="74"/>
      <c r="BH33" s="74"/>
      <c r="BI33" s="74"/>
      <c r="BJ33" s="74"/>
      <c r="BK33" s="74"/>
      <c r="BL33" s="74"/>
      <c r="BM33" s="74"/>
      <c r="BN33" s="74"/>
      <c r="BO33" s="74"/>
      <c r="BP33" s="74"/>
      <c r="BQ33" s="74"/>
      <c r="BR33" s="74"/>
      <c r="BS33" s="74"/>
      <c r="BT33" s="74"/>
      <c r="BU33" s="74"/>
      <c r="BV33" s="74"/>
      <c r="BW33" s="74"/>
      <c r="BX33" s="74"/>
    </row>
    <row r="34" spans="1:76" s="73" customFormat="1" ht="100.55" customHeight="1" x14ac:dyDescent="0.25">
      <c r="A34" s="144">
        <v>25</v>
      </c>
      <c r="B34" s="102" t="s">
        <v>76</v>
      </c>
      <c r="C34" s="102" t="s">
        <v>200</v>
      </c>
      <c r="D34" s="103" t="s">
        <v>260</v>
      </c>
      <c r="E34" s="103" t="s">
        <v>404</v>
      </c>
      <c r="F34" s="152" t="s">
        <v>405</v>
      </c>
      <c r="G34" s="95" t="s">
        <v>246</v>
      </c>
      <c r="H34" s="95" t="s">
        <v>260</v>
      </c>
      <c r="I34" s="104" t="s">
        <v>260</v>
      </c>
      <c r="J34" s="102" t="s">
        <v>374</v>
      </c>
      <c r="K34" s="103" t="s">
        <v>375</v>
      </c>
      <c r="L34" s="103" t="s">
        <v>401</v>
      </c>
      <c r="M34" s="103" t="s">
        <v>236</v>
      </c>
      <c r="N34" s="104" t="s">
        <v>406</v>
      </c>
      <c r="O34" s="104" t="s">
        <v>191</v>
      </c>
      <c r="P34" s="103" t="s">
        <v>407</v>
      </c>
      <c r="Q34" s="96" t="s">
        <v>304</v>
      </c>
      <c r="R34" s="96" t="s">
        <v>236</v>
      </c>
      <c r="S34" s="104" t="s">
        <v>236</v>
      </c>
      <c r="T34" s="104" t="s">
        <v>236</v>
      </c>
      <c r="U34" s="97" t="s">
        <v>236</v>
      </c>
      <c r="V34" s="97" t="s">
        <v>236</v>
      </c>
      <c r="W34" s="97" t="s">
        <v>236</v>
      </c>
      <c r="X34" s="97" t="s">
        <v>236</v>
      </c>
      <c r="Y34" s="97" t="s">
        <v>236</v>
      </c>
      <c r="Z34" s="97" t="s">
        <v>236</v>
      </c>
      <c r="AA34" s="97" t="s">
        <v>236</v>
      </c>
      <c r="AB34" s="97" t="s">
        <v>236</v>
      </c>
      <c r="AC34" s="104" t="s">
        <v>236</v>
      </c>
      <c r="AD34" s="97" t="s">
        <v>268</v>
      </c>
      <c r="AE34" s="97" t="s">
        <v>172</v>
      </c>
      <c r="AF34" s="99" t="str">
        <f t="shared" si="12"/>
        <v>ALTO</v>
      </c>
      <c r="AG34" s="97" t="s">
        <v>141</v>
      </c>
      <c r="AH34" s="99" t="str">
        <f t="shared" si="2"/>
        <v>BAJO</v>
      </c>
      <c r="AI34" s="97" t="s">
        <v>151</v>
      </c>
      <c r="AJ34" s="97" t="s">
        <v>161</v>
      </c>
      <c r="AK34" s="99" t="str">
        <f t="shared" si="3"/>
        <v>BAJO</v>
      </c>
      <c r="AL34" s="100" t="str">
        <f>VLOOKUP($AD34,Tipologías!$B$3:$H$17,2,FALSE)</f>
        <v>ALTO</v>
      </c>
      <c r="AM34" s="100">
        <f t="shared" si="10"/>
        <v>3</v>
      </c>
      <c r="AN34" s="100" t="str">
        <f>VLOOKUP($AE34,Tipologías!$A$21:$C$24,3,FALSE)</f>
        <v>MEDIO</v>
      </c>
      <c r="AO34" s="100">
        <f t="shared" si="11"/>
        <v>2</v>
      </c>
      <c r="AP34" s="100">
        <f>VLOOKUP($AI34,Tipologías!$A$38:$B$42,2,FALSE)</f>
        <v>0.5</v>
      </c>
      <c r="AQ34" s="100">
        <f>VLOOKUP($AJ34,Tipologías!$A$46:$B$53,2,FALSE)</f>
        <v>1.25</v>
      </c>
      <c r="AR34" s="100" t="str">
        <f t="shared" si="4"/>
        <v>ALTO</v>
      </c>
      <c r="AS34" s="100" t="str">
        <f>VLOOKUP($AG34,Tipologías!$A$29:$C$33,3,FALSE)</f>
        <v>BAJO</v>
      </c>
      <c r="AT34" s="100" t="str">
        <f t="shared" si="1"/>
        <v>BAJO</v>
      </c>
      <c r="AU34" s="100" t="str">
        <f t="shared" si="5"/>
        <v>MEDIO</v>
      </c>
      <c r="AV34" s="100" t="str">
        <f>_xlfn.IFNA(VLOOKUP(AD34,Tipologías!$B$3:$H$17,4,0),"")</f>
        <v>INFORMACIÓN PÚBLICA CLASIFICADA</v>
      </c>
      <c r="AW34" s="100" t="str">
        <f t="shared" si="6"/>
        <v>IPC</v>
      </c>
      <c r="AX34" s="100" t="str">
        <f>_xlfn.IFNA(VLOOKUP(AD34,Tipologías!$B$3:$H$17,3,0),"")</f>
        <v>LEY 1712, ARTÍCULO 18 LITERAL C "LOS SECRETOS COMERCIALES, INDUSTRIALES Y PROFESIONALES, ASÍ COMO LOS ESTIPULADOS EN EL PARÁGRAFO DEL ARTÍCULO 77 DE LA LEY 1474 DE 2011."</v>
      </c>
      <c r="AY34" s="100" t="str">
        <f>_xlfn.IFNA(VLOOKUP(AD34,Tipologías!$B$3:$H$17,5,0),"")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34" s="100" t="str">
        <f>_xlfn.IFNA(VLOOKUP(AD34,Tipologías!$B$3:$H$17,6,0),"")</f>
        <v>LEY 1712 DE 2014</v>
      </c>
      <c r="BA34" s="94" t="s">
        <v>238</v>
      </c>
      <c r="BB34" s="105">
        <v>44719</v>
      </c>
      <c r="BC34" s="96" t="s">
        <v>242</v>
      </c>
      <c r="BD34" s="97" t="s">
        <v>444</v>
      </c>
      <c r="BE34" s="97" t="s">
        <v>445</v>
      </c>
      <c r="BF34" s="74"/>
      <c r="BG34" s="74"/>
      <c r="BH34" s="74"/>
      <c r="BI34" s="74"/>
      <c r="BJ34" s="74"/>
      <c r="BK34" s="74"/>
      <c r="BL34" s="74"/>
      <c r="BM34" s="74"/>
      <c r="BN34" s="74"/>
      <c r="BO34" s="74"/>
      <c r="BP34" s="74"/>
      <c r="BQ34" s="74"/>
      <c r="BR34" s="74"/>
      <c r="BS34" s="74"/>
      <c r="BT34" s="74"/>
      <c r="BU34" s="74"/>
      <c r="BV34" s="74"/>
      <c r="BW34" s="74"/>
      <c r="BX34" s="74"/>
    </row>
    <row r="35" spans="1:76" s="72" customFormat="1" ht="100.55" customHeight="1" x14ac:dyDescent="0.25">
      <c r="A35" s="144">
        <v>26</v>
      </c>
      <c r="B35" s="102" t="s">
        <v>76</v>
      </c>
      <c r="C35" s="102" t="s">
        <v>200</v>
      </c>
      <c r="D35" s="103" t="s">
        <v>260</v>
      </c>
      <c r="E35" s="103" t="s">
        <v>408</v>
      </c>
      <c r="F35" s="152" t="s">
        <v>409</v>
      </c>
      <c r="G35" s="95" t="s">
        <v>179</v>
      </c>
      <c r="H35" s="95" t="s">
        <v>260</v>
      </c>
      <c r="I35" s="104" t="s">
        <v>260</v>
      </c>
      <c r="J35" s="102" t="s">
        <v>410</v>
      </c>
      <c r="K35" s="103" t="s">
        <v>375</v>
      </c>
      <c r="L35" s="103" t="s">
        <v>401</v>
      </c>
      <c r="M35" s="103" t="s">
        <v>260</v>
      </c>
      <c r="N35" s="104" t="s">
        <v>236</v>
      </c>
      <c r="O35" s="104" t="s">
        <v>191</v>
      </c>
      <c r="P35" s="103" t="s">
        <v>236</v>
      </c>
      <c r="Q35" s="96" t="s">
        <v>304</v>
      </c>
      <c r="R35" s="96" t="s">
        <v>304</v>
      </c>
      <c r="S35" s="104" t="s">
        <v>236</v>
      </c>
      <c r="T35" s="104" t="s">
        <v>236</v>
      </c>
      <c r="U35" s="97" t="s">
        <v>307</v>
      </c>
      <c r="V35" s="97" t="s">
        <v>307</v>
      </c>
      <c r="W35" s="97" t="s">
        <v>307</v>
      </c>
      <c r="X35" s="97" t="s">
        <v>308</v>
      </c>
      <c r="Y35" s="97" t="s">
        <v>308</v>
      </c>
      <c r="Z35" s="97" t="s">
        <v>236</v>
      </c>
      <c r="AA35" s="97" t="s">
        <v>236</v>
      </c>
      <c r="AB35" s="97" t="s">
        <v>236</v>
      </c>
      <c r="AC35" s="104" t="s">
        <v>236</v>
      </c>
      <c r="AD35" s="97" t="s">
        <v>276</v>
      </c>
      <c r="AE35" s="97" t="s">
        <v>174</v>
      </c>
      <c r="AF35" s="99" t="str">
        <f t="shared" si="12"/>
        <v>ALTO</v>
      </c>
      <c r="AG35" s="97" t="s">
        <v>141</v>
      </c>
      <c r="AH35" s="99" t="str">
        <f t="shared" si="2"/>
        <v>BAJO</v>
      </c>
      <c r="AI35" s="97" t="s">
        <v>154</v>
      </c>
      <c r="AJ35" s="97" t="s">
        <v>162</v>
      </c>
      <c r="AK35" s="99" t="str">
        <f t="shared" si="3"/>
        <v>MEDIO</v>
      </c>
      <c r="AL35" s="100" t="str">
        <f>VLOOKUP($AD35,Tipologías!$B$3:$H$17,2,FALSE)</f>
        <v>ALTO</v>
      </c>
      <c r="AM35" s="100">
        <f t="shared" si="10"/>
        <v>3</v>
      </c>
      <c r="AN35" s="100" t="str">
        <f>VLOOKUP($AE35,Tipologías!$A$21:$C$24,3,FALSE)</f>
        <v>ALTO</v>
      </c>
      <c r="AO35" s="100">
        <f t="shared" si="11"/>
        <v>3</v>
      </c>
      <c r="AP35" s="100">
        <f>VLOOKUP($AI35,Tipologías!$A$38:$B$42,2,FALSE)</f>
        <v>1.5</v>
      </c>
      <c r="AQ35" s="100">
        <f>VLOOKUP($AJ35,Tipologías!$A$46:$B$53,2,FALSE)</f>
        <v>1</v>
      </c>
      <c r="AR35" s="100" t="str">
        <f t="shared" si="4"/>
        <v>ALTO</v>
      </c>
      <c r="AS35" s="100" t="str">
        <f>VLOOKUP($AG35,Tipologías!$A$29:$C$33,3,FALSE)</f>
        <v>BAJO</v>
      </c>
      <c r="AT35" s="100" t="str">
        <f t="shared" si="1"/>
        <v>MEDIO</v>
      </c>
      <c r="AU35" s="100" t="str">
        <f t="shared" si="5"/>
        <v>MEDIO</v>
      </c>
      <c r="AV35" s="100" t="str">
        <f>_xlfn.IFNA(VLOOKUP(AD35,Tipologías!$B$3:$H$17,4,0),"")</f>
        <v>INFORMACIÓN PÚBLICA RESERVADA</v>
      </c>
      <c r="AW35" s="100" t="str">
        <f t="shared" si="6"/>
        <v>IPR</v>
      </c>
      <c r="AX35" s="100" t="str">
        <f>_xlfn.IFNA(VLOOKUP(AD35,Tipologías!$B$3:$H$17,3,0),"")</f>
        <v>LEY 1712 ARTÍCULO 19 LITERAL H "LA ESTABILIDAD MACROECONÓMICA Y FINANCIERA DEL PAÍS."</v>
      </c>
      <c r="AY35" s="100" t="str">
        <f>_xlfn.IFNA(VLOOKUP(AD35,Tipologías!$B$3:$H$17,5,0),"")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35" s="100" t="str">
        <f>_xlfn.IFNA(VLOOKUP(AD35,Tipologías!$B$3:$H$17,6,0),"")</f>
        <v>LEY 1712 DE 2014</v>
      </c>
      <c r="BA35" s="94" t="s">
        <v>237</v>
      </c>
      <c r="BB35" s="105">
        <v>44719</v>
      </c>
      <c r="BC35" s="96" t="s">
        <v>242</v>
      </c>
      <c r="BD35" s="97" t="s">
        <v>446</v>
      </c>
      <c r="BE35" s="97" t="s">
        <v>445</v>
      </c>
      <c r="BF35" s="74"/>
      <c r="BG35" s="74"/>
      <c r="BH35" s="74"/>
      <c r="BI35" s="74"/>
      <c r="BJ35" s="74"/>
      <c r="BK35" s="74"/>
      <c r="BL35" s="74"/>
      <c r="BM35" s="74"/>
      <c r="BN35" s="74"/>
      <c r="BO35" s="74"/>
      <c r="BP35" s="74"/>
      <c r="BQ35" s="74"/>
      <c r="BR35" s="74"/>
      <c r="BS35" s="74"/>
      <c r="BT35" s="74"/>
      <c r="BU35" s="74"/>
      <c r="BV35" s="74"/>
      <c r="BW35" s="74"/>
      <c r="BX35" s="74"/>
    </row>
    <row r="36" spans="1:76" s="72" customFormat="1" ht="100.55" customHeight="1" x14ac:dyDescent="0.25">
      <c r="A36" s="144">
        <v>27</v>
      </c>
      <c r="B36" s="102" t="s">
        <v>76</v>
      </c>
      <c r="C36" s="102" t="s">
        <v>200</v>
      </c>
      <c r="D36" s="103" t="s">
        <v>260</v>
      </c>
      <c r="E36" s="103" t="s">
        <v>411</v>
      </c>
      <c r="F36" s="152" t="s">
        <v>412</v>
      </c>
      <c r="G36" s="95" t="s">
        <v>246</v>
      </c>
      <c r="H36" s="95" t="s">
        <v>260</v>
      </c>
      <c r="I36" s="104" t="s">
        <v>413</v>
      </c>
      <c r="J36" s="102" t="s">
        <v>374</v>
      </c>
      <c r="K36" s="103" t="s">
        <v>375</v>
      </c>
      <c r="L36" s="103" t="s">
        <v>401</v>
      </c>
      <c r="M36" s="103" t="s">
        <v>236</v>
      </c>
      <c r="N36" s="104" t="s">
        <v>414</v>
      </c>
      <c r="O36" s="104" t="s">
        <v>191</v>
      </c>
      <c r="P36" s="103" t="s">
        <v>415</v>
      </c>
      <c r="Q36" s="96" t="s">
        <v>304</v>
      </c>
      <c r="R36" s="96" t="s">
        <v>236</v>
      </c>
      <c r="S36" s="104" t="s">
        <v>416</v>
      </c>
      <c r="T36" s="104" t="s">
        <v>417</v>
      </c>
      <c r="U36" s="97" t="s">
        <v>307</v>
      </c>
      <c r="V36" s="97" t="s">
        <v>307</v>
      </c>
      <c r="W36" s="97" t="s">
        <v>307</v>
      </c>
      <c r="X36" s="97" t="s">
        <v>307</v>
      </c>
      <c r="Y36" s="97" t="s">
        <v>308</v>
      </c>
      <c r="Z36" s="97" t="s">
        <v>308</v>
      </c>
      <c r="AA36" s="97" t="s">
        <v>236</v>
      </c>
      <c r="AB36" s="97" t="s">
        <v>236</v>
      </c>
      <c r="AC36" s="104" t="s">
        <v>236</v>
      </c>
      <c r="AD36" s="97" t="s">
        <v>266</v>
      </c>
      <c r="AE36" s="97" t="s">
        <v>174</v>
      </c>
      <c r="AF36" s="99" t="str">
        <f t="shared" si="12"/>
        <v>ALTO</v>
      </c>
      <c r="AG36" s="97" t="s">
        <v>144</v>
      </c>
      <c r="AH36" s="99" t="str">
        <f t="shared" si="2"/>
        <v>ALTO</v>
      </c>
      <c r="AI36" s="97" t="s">
        <v>155</v>
      </c>
      <c r="AJ36" s="97" t="s">
        <v>160</v>
      </c>
      <c r="AK36" s="99" t="str">
        <f t="shared" si="3"/>
        <v>ALTO</v>
      </c>
      <c r="AL36" s="100" t="str">
        <f>VLOOKUP($AD36,Tipologías!$B$3:$H$17,2,FALSE)</f>
        <v>ALTO</v>
      </c>
      <c r="AM36" s="100">
        <f t="shared" si="10"/>
        <v>3</v>
      </c>
      <c r="AN36" s="100" t="str">
        <f>VLOOKUP($AE36,Tipologías!$A$21:$C$24,3,FALSE)</f>
        <v>ALTO</v>
      </c>
      <c r="AO36" s="100">
        <f t="shared" si="11"/>
        <v>3</v>
      </c>
      <c r="AP36" s="100">
        <f>VLOOKUP($AI36,Tipologías!$A$38:$B$42,2,FALSE)</f>
        <v>2</v>
      </c>
      <c r="AQ36" s="100">
        <f>VLOOKUP($AJ36,Tipologías!$A$46:$B$53,2,FALSE)</f>
        <v>1.5</v>
      </c>
      <c r="AR36" s="100" t="str">
        <f t="shared" si="4"/>
        <v>ALTO</v>
      </c>
      <c r="AS36" s="100" t="str">
        <f>VLOOKUP($AG36,Tipologías!$A$29:$C$33,3,FALSE)</f>
        <v>ALTO</v>
      </c>
      <c r="AT36" s="100" t="str">
        <f t="shared" si="1"/>
        <v>ALTO</v>
      </c>
      <c r="AU36" s="100" t="str">
        <f t="shared" si="5"/>
        <v>ALTO</v>
      </c>
      <c r="AV36" s="100" t="str">
        <f>_xlfn.IFNA(VLOOKUP(AD36,Tipologías!$B$3:$H$17,4,0),"")</f>
        <v>INFORMACIÓN PÚBLICA CLASIFICADA</v>
      </c>
      <c r="AW36" s="100" t="str">
        <f t="shared" si="6"/>
        <v>IPC</v>
      </c>
      <c r="AX36" s="100" t="str">
        <f>_xlfn.IFNA(VLOOKUP(AD36,Tipologías!$B$3:$H$17,3,0),"")</f>
        <v>LEY 1712, ARTÍCULO 18 LITERAL A "EL DERECHO DE TODA PERSONA A LA INTIMIDAD."</v>
      </c>
      <c r="AY36" s="100" t="str">
        <f>_xlfn.IFNA(VLOOKUP(AD36,Tipologías!$B$3:$H$17,5,0),"")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36" s="100" t="str">
        <f>_xlfn.IFNA(VLOOKUP(AD36,Tipologías!$B$3:$H$17,6,0),"")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36" s="94" t="s">
        <v>238</v>
      </c>
      <c r="BB36" s="105">
        <v>44719</v>
      </c>
      <c r="BC36" s="96" t="s">
        <v>242</v>
      </c>
      <c r="BD36" s="97" t="s">
        <v>444</v>
      </c>
      <c r="BE36" s="97" t="s">
        <v>445</v>
      </c>
      <c r="BF36" s="74"/>
      <c r="BG36" s="74"/>
      <c r="BH36" s="74"/>
      <c r="BI36" s="74"/>
      <c r="BJ36" s="74"/>
      <c r="BK36" s="74"/>
      <c r="BL36" s="74"/>
      <c r="BM36" s="74"/>
      <c r="BN36" s="74"/>
      <c r="BO36" s="74"/>
      <c r="BP36" s="74"/>
      <c r="BQ36" s="74"/>
      <c r="BR36" s="74"/>
      <c r="BS36" s="74"/>
      <c r="BT36" s="74"/>
      <c r="BU36" s="74"/>
      <c r="BV36" s="74"/>
      <c r="BW36" s="74"/>
      <c r="BX36" s="74"/>
    </row>
    <row r="37" spans="1:76" s="169" customFormat="1" ht="100.55" customHeight="1" x14ac:dyDescent="0.25">
      <c r="A37" s="144">
        <v>28</v>
      </c>
      <c r="B37" s="161" t="s">
        <v>76</v>
      </c>
      <c r="C37" s="161" t="s">
        <v>200</v>
      </c>
      <c r="D37" s="156" t="s">
        <v>260</v>
      </c>
      <c r="E37" s="156" t="s">
        <v>418</v>
      </c>
      <c r="F37" s="162" t="s">
        <v>419</v>
      </c>
      <c r="G37" s="162" t="s">
        <v>246</v>
      </c>
      <c r="H37" s="162" t="s">
        <v>260</v>
      </c>
      <c r="I37" s="162" t="s">
        <v>413</v>
      </c>
      <c r="J37" s="161" t="s">
        <v>374</v>
      </c>
      <c r="K37" s="156" t="s">
        <v>375</v>
      </c>
      <c r="L37" s="156" t="s">
        <v>401</v>
      </c>
      <c r="M37" s="156" t="s">
        <v>236</v>
      </c>
      <c r="N37" s="162" t="s">
        <v>414</v>
      </c>
      <c r="O37" s="162" t="s">
        <v>191</v>
      </c>
      <c r="P37" s="156" t="s">
        <v>415</v>
      </c>
      <c r="Q37" s="160" t="s">
        <v>304</v>
      </c>
      <c r="R37" s="160" t="s">
        <v>236</v>
      </c>
      <c r="S37" s="162" t="s">
        <v>420</v>
      </c>
      <c r="T37" s="162" t="s">
        <v>421</v>
      </c>
      <c r="U37" s="163" t="s">
        <v>307</v>
      </c>
      <c r="V37" s="163" t="s">
        <v>307</v>
      </c>
      <c r="W37" s="163" t="s">
        <v>308</v>
      </c>
      <c r="X37" s="163" t="s">
        <v>308</v>
      </c>
      <c r="Y37" s="163" t="s">
        <v>308</v>
      </c>
      <c r="Z37" s="163" t="s">
        <v>308</v>
      </c>
      <c r="AA37" s="163" t="s">
        <v>236</v>
      </c>
      <c r="AB37" s="163" t="s">
        <v>236</v>
      </c>
      <c r="AC37" s="162" t="s">
        <v>236</v>
      </c>
      <c r="AD37" s="163" t="s">
        <v>103</v>
      </c>
      <c r="AE37" s="163" t="s">
        <v>174</v>
      </c>
      <c r="AF37" s="164" t="str">
        <f t="shared" si="12"/>
        <v>ALTO</v>
      </c>
      <c r="AG37" s="163" t="s">
        <v>144</v>
      </c>
      <c r="AH37" s="164" t="str">
        <f t="shared" si="2"/>
        <v>ALTO</v>
      </c>
      <c r="AI37" s="163" t="s">
        <v>155</v>
      </c>
      <c r="AJ37" s="163" t="s">
        <v>160</v>
      </c>
      <c r="AK37" s="164" t="str">
        <f t="shared" si="3"/>
        <v>ALTO</v>
      </c>
      <c r="AL37" s="165" t="str">
        <f>VLOOKUP($AD37,Tipologías!$B$3:$H$17,2,FALSE)</f>
        <v>BAJO</v>
      </c>
      <c r="AM37" s="165">
        <f t="shared" ref="AM37:AM59" si="13">IF(AD37="",0,IF(AL37="Bajo",1,IF(AL37="Medio",2,3)))</f>
        <v>1</v>
      </c>
      <c r="AN37" s="165" t="str">
        <f>VLOOKUP($AE37,Tipologías!$A$21:$C$24,3,FALSE)</f>
        <v>ALTO</v>
      </c>
      <c r="AO37" s="165">
        <f t="shared" ref="AO37:AO59" si="14">IF(AE37="",0,IF(AN37="Bajo",1,IF(AN37="Medio",2,3)))</f>
        <v>3</v>
      </c>
      <c r="AP37" s="165">
        <f>VLOOKUP($AI37,Tipologías!$A$38:$B$42,2,FALSE)</f>
        <v>2</v>
      </c>
      <c r="AQ37" s="165">
        <f>VLOOKUP($AJ37,Tipologías!$A$46:$B$53,2,FALSE)</f>
        <v>1.5</v>
      </c>
      <c r="AR37" s="165" t="str">
        <f t="shared" si="4"/>
        <v>ALTO</v>
      </c>
      <c r="AS37" s="165" t="str">
        <f>VLOOKUP($AG37,Tipologías!$A$29:$C$33,3,FALSE)</f>
        <v>ALTO</v>
      </c>
      <c r="AT37" s="165" t="str">
        <f t="shared" si="1"/>
        <v>ALTO</v>
      </c>
      <c r="AU37" s="165" t="str">
        <f t="shared" si="5"/>
        <v>ALTO</v>
      </c>
      <c r="AV37" s="165" t="str">
        <f>_xlfn.IFNA(VLOOKUP(AD37,Tipologías!$B$3:$H$17,4,0),"")</f>
        <v>INFORMACIÓN PÚBLICA</v>
      </c>
      <c r="AW37" s="165" t="str">
        <f t="shared" si="6"/>
        <v>IPB</v>
      </c>
      <c r="AX37" s="165" t="str">
        <f>_xlfn.IFNA(VLOOKUP(AD37,Tipologías!$B$3:$H$17,3,0),"")</f>
        <v>N/A</v>
      </c>
      <c r="AY37" s="165" t="str">
        <f>_xlfn.IFNA(VLOOKUP(AD37,Tipologías!$B$3:$H$17,5,0),"")</f>
        <v>N/A</v>
      </c>
      <c r="AZ37" s="165" t="str">
        <f>_xlfn.IFNA(VLOOKUP(AD37,Tipologías!$B$3:$H$17,6,0),"")</f>
        <v>N/A</v>
      </c>
      <c r="BA37" s="166" t="s">
        <v>236</v>
      </c>
      <c r="BB37" s="167">
        <v>44886</v>
      </c>
      <c r="BC37" s="160" t="s">
        <v>236</v>
      </c>
      <c r="BD37" s="163" t="s">
        <v>444</v>
      </c>
      <c r="BE37" s="163" t="s">
        <v>445</v>
      </c>
      <c r="BF37" s="168"/>
      <c r="BG37" s="168"/>
      <c r="BH37" s="168"/>
      <c r="BI37" s="168"/>
      <c r="BJ37" s="168"/>
      <c r="BK37" s="168"/>
      <c r="BL37" s="168"/>
      <c r="BM37" s="168"/>
      <c r="BN37" s="168"/>
      <c r="BO37" s="168"/>
      <c r="BP37" s="168"/>
      <c r="BQ37" s="168"/>
      <c r="BR37" s="168"/>
      <c r="BS37" s="168"/>
      <c r="BT37" s="168"/>
      <c r="BU37" s="168"/>
      <c r="BV37" s="168"/>
      <c r="BW37" s="168"/>
      <c r="BX37" s="168"/>
    </row>
    <row r="38" spans="1:76" s="73" customFormat="1" ht="100.55" customHeight="1" x14ac:dyDescent="0.25">
      <c r="A38" s="144">
        <v>29</v>
      </c>
      <c r="B38" s="102" t="s">
        <v>76</v>
      </c>
      <c r="C38" s="102" t="s">
        <v>200</v>
      </c>
      <c r="D38" s="103" t="s">
        <v>260</v>
      </c>
      <c r="E38" s="103" t="s">
        <v>422</v>
      </c>
      <c r="F38" s="152" t="s">
        <v>423</v>
      </c>
      <c r="G38" s="95" t="s">
        <v>214</v>
      </c>
      <c r="H38" s="95" t="s">
        <v>424</v>
      </c>
      <c r="I38" s="104" t="s">
        <v>424</v>
      </c>
      <c r="J38" s="102" t="s">
        <v>374</v>
      </c>
      <c r="K38" s="103" t="s">
        <v>375</v>
      </c>
      <c r="L38" s="103" t="s">
        <v>401</v>
      </c>
      <c r="M38" s="103" t="s">
        <v>236</v>
      </c>
      <c r="N38" s="104" t="s">
        <v>425</v>
      </c>
      <c r="O38" s="104" t="s">
        <v>184</v>
      </c>
      <c r="P38" s="103" t="s">
        <v>303</v>
      </c>
      <c r="Q38" s="96" t="s">
        <v>236</v>
      </c>
      <c r="R38" s="96" t="s">
        <v>304</v>
      </c>
      <c r="S38" s="104" t="s">
        <v>236</v>
      </c>
      <c r="T38" s="104" t="s">
        <v>236</v>
      </c>
      <c r="U38" s="97" t="s">
        <v>307</v>
      </c>
      <c r="V38" s="97" t="s">
        <v>308</v>
      </c>
      <c r="W38" s="97" t="s">
        <v>307</v>
      </c>
      <c r="X38" s="97" t="s">
        <v>308</v>
      </c>
      <c r="Y38" s="97" t="s">
        <v>308</v>
      </c>
      <c r="Z38" s="97" t="s">
        <v>307</v>
      </c>
      <c r="AA38" s="97" t="s">
        <v>307</v>
      </c>
      <c r="AB38" s="97" t="s">
        <v>307</v>
      </c>
      <c r="AC38" s="104" t="s">
        <v>236</v>
      </c>
      <c r="AD38" s="97" t="s">
        <v>266</v>
      </c>
      <c r="AE38" s="97" t="s">
        <v>174</v>
      </c>
      <c r="AF38" s="99" t="str">
        <f t="shared" si="12"/>
        <v>ALTO</v>
      </c>
      <c r="AG38" s="97" t="s">
        <v>144</v>
      </c>
      <c r="AH38" s="99" t="str">
        <f t="shared" si="2"/>
        <v>ALTO</v>
      </c>
      <c r="AI38" s="97" t="s">
        <v>151</v>
      </c>
      <c r="AJ38" s="97" t="s">
        <v>158</v>
      </c>
      <c r="AK38" s="99" t="str">
        <f t="shared" si="3"/>
        <v>MEDIO</v>
      </c>
      <c r="AL38" s="100" t="str">
        <f>VLOOKUP($AD38,Tipologías!$B$3:$H$17,2,FALSE)</f>
        <v>ALTO</v>
      </c>
      <c r="AM38" s="100">
        <f t="shared" si="13"/>
        <v>3</v>
      </c>
      <c r="AN38" s="100" t="str">
        <f>VLOOKUP($AE38,Tipologías!$A$21:$C$24,3,FALSE)</f>
        <v>ALTO</v>
      </c>
      <c r="AO38" s="100">
        <f t="shared" si="14"/>
        <v>3</v>
      </c>
      <c r="AP38" s="100">
        <f>VLOOKUP($AI38,Tipologías!$A$38:$B$42,2,FALSE)</f>
        <v>0.5</v>
      </c>
      <c r="AQ38" s="100">
        <f>VLOOKUP($AJ38,Tipologías!$A$46:$B$53,2,FALSE)</f>
        <v>2.25</v>
      </c>
      <c r="AR38" s="100" t="str">
        <f t="shared" si="4"/>
        <v>ALTO</v>
      </c>
      <c r="AS38" s="100" t="str">
        <f>VLOOKUP($AG38,Tipologías!$A$29:$C$33,3,FALSE)</f>
        <v>ALTO</v>
      </c>
      <c r="AT38" s="100" t="str">
        <f t="shared" si="1"/>
        <v>MEDIO</v>
      </c>
      <c r="AU38" s="100" t="str">
        <f t="shared" si="5"/>
        <v>ALTO</v>
      </c>
      <c r="AV38" s="100" t="str">
        <f>_xlfn.IFNA(VLOOKUP(AD38,Tipologías!$B$3:$H$17,4,0),"")</f>
        <v>INFORMACIÓN PÚBLICA CLASIFICADA</v>
      </c>
      <c r="AW38" s="100" t="str">
        <f t="shared" si="6"/>
        <v>IPC</v>
      </c>
      <c r="AX38" s="100" t="str">
        <f>_xlfn.IFNA(VLOOKUP(AD38,Tipologías!$B$3:$H$17,3,0),"")</f>
        <v>LEY 1712, ARTÍCULO 18 LITERAL A "EL DERECHO DE TODA PERSONA A LA INTIMIDAD."</v>
      </c>
      <c r="AY38" s="100" t="str">
        <f>_xlfn.IFNA(VLOOKUP(AD38,Tipologías!$B$3:$H$17,5,0),"")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38" s="100" t="str">
        <f>_xlfn.IFNA(VLOOKUP(AD38,Tipologías!$B$3:$H$17,6,0),"")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38" s="94" t="s">
        <v>238</v>
      </c>
      <c r="BB38" s="105">
        <v>44719</v>
      </c>
      <c r="BC38" s="96" t="s">
        <v>242</v>
      </c>
      <c r="BD38" s="97" t="s">
        <v>447</v>
      </c>
      <c r="BE38" s="97" t="s">
        <v>448</v>
      </c>
      <c r="BF38" s="74"/>
      <c r="BG38" s="74"/>
      <c r="BH38" s="74"/>
      <c r="BI38" s="74"/>
      <c r="BJ38" s="74"/>
      <c r="BK38" s="74"/>
      <c r="BL38" s="74"/>
      <c r="BM38" s="74"/>
      <c r="BN38" s="74"/>
      <c r="BO38" s="74"/>
      <c r="BP38" s="74"/>
      <c r="BQ38" s="74"/>
      <c r="BR38" s="74"/>
      <c r="BS38" s="74"/>
      <c r="BT38" s="74"/>
      <c r="BU38" s="74"/>
      <c r="BV38" s="74"/>
      <c r="BW38" s="74"/>
      <c r="BX38" s="74"/>
    </row>
    <row r="39" spans="1:76" s="72" customFormat="1" ht="100.55" customHeight="1" x14ac:dyDescent="0.25">
      <c r="A39" s="144">
        <v>30</v>
      </c>
      <c r="B39" s="102" t="s">
        <v>76</v>
      </c>
      <c r="C39" s="102" t="s">
        <v>200</v>
      </c>
      <c r="D39" s="103" t="s">
        <v>260</v>
      </c>
      <c r="E39" s="103" t="s">
        <v>426</v>
      </c>
      <c r="F39" s="152" t="s">
        <v>427</v>
      </c>
      <c r="G39" s="95" t="s">
        <v>246</v>
      </c>
      <c r="H39" s="95" t="s">
        <v>424</v>
      </c>
      <c r="I39" s="104" t="s">
        <v>428</v>
      </c>
      <c r="J39" s="102" t="s">
        <v>374</v>
      </c>
      <c r="K39" s="103" t="s">
        <v>375</v>
      </c>
      <c r="L39" s="103" t="s">
        <v>402</v>
      </c>
      <c r="M39" s="103" t="s">
        <v>236</v>
      </c>
      <c r="N39" s="104" t="s">
        <v>429</v>
      </c>
      <c r="O39" s="104" t="s">
        <v>186</v>
      </c>
      <c r="P39" s="103" t="s">
        <v>345</v>
      </c>
      <c r="Q39" s="96" t="s">
        <v>304</v>
      </c>
      <c r="R39" s="96" t="s">
        <v>236</v>
      </c>
      <c r="S39" s="104" t="s">
        <v>426</v>
      </c>
      <c r="T39" s="104" t="s">
        <v>314</v>
      </c>
      <c r="U39" s="97" t="s">
        <v>308</v>
      </c>
      <c r="V39" s="97" t="s">
        <v>308</v>
      </c>
      <c r="W39" s="97" t="s">
        <v>308</v>
      </c>
      <c r="X39" s="97" t="s">
        <v>308</v>
      </c>
      <c r="Y39" s="97" t="s">
        <v>308</v>
      </c>
      <c r="Z39" s="97" t="s">
        <v>308</v>
      </c>
      <c r="AA39" s="97" t="s">
        <v>308</v>
      </c>
      <c r="AB39" s="97" t="s">
        <v>308</v>
      </c>
      <c r="AC39" s="104" t="s">
        <v>236</v>
      </c>
      <c r="AD39" s="97" t="s">
        <v>103</v>
      </c>
      <c r="AE39" s="97" t="s">
        <v>170</v>
      </c>
      <c r="AF39" s="99" t="str">
        <f t="shared" si="12"/>
        <v>BAJO</v>
      </c>
      <c r="AG39" s="97" t="s">
        <v>142</v>
      </c>
      <c r="AH39" s="99" t="str">
        <f t="shared" si="2"/>
        <v>MEDIO</v>
      </c>
      <c r="AI39" s="97" t="s">
        <v>154</v>
      </c>
      <c r="AJ39" s="97" t="s">
        <v>162</v>
      </c>
      <c r="AK39" s="99" t="str">
        <f t="shared" si="3"/>
        <v>MEDIO</v>
      </c>
      <c r="AL39" s="100" t="str">
        <f>VLOOKUP($AD39,Tipologías!$B$3:$H$17,2,FALSE)</f>
        <v>BAJO</v>
      </c>
      <c r="AM39" s="100">
        <f t="shared" si="13"/>
        <v>1</v>
      </c>
      <c r="AN39" s="100" t="str">
        <f>VLOOKUP($AE39,Tipologías!$A$21:$C$24,3,FALSE)</f>
        <v>BAJO</v>
      </c>
      <c r="AO39" s="100">
        <f t="shared" si="14"/>
        <v>1</v>
      </c>
      <c r="AP39" s="100">
        <f>VLOOKUP($AI39,Tipologías!$A$38:$B$42,2,FALSE)</f>
        <v>1.5</v>
      </c>
      <c r="AQ39" s="100">
        <f>VLOOKUP($AJ39,Tipologías!$A$46:$B$53,2,FALSE)</f>
        <v>1</v>
      </c>
      <c r="AR39" s="100" t="str">
        <f t="shared" si="4"/>
        <v>BAJO</v>
      </c>
      <c r="AS39" s="100" t="str">
        <f>VLOOKUP($AG39,Tipologías!$A$29:$C$33,3,FALSE)</f>
        <v>MEDIO</v>
      </c>
      <c r="AT39" s="100" t="str">
        <f t="shared" si="1"/>
        <v>MEDIO</v>
      </c>
      <c r="AU39" s="100" t="str">
        <f t="shared" si="5"/>
        <v>MEDIO</v>
      </c>
      <c r="AV39" s="100" t="str">
        <f>_xlfn.IFNA(VLOOKUP(AD39,Tipologías!$B$3:$H$17,4,0),"")</f>
        <v>INFORMACIÓN PÚBLICA</v>
      </c>
      <c r="AW39" s="100" t="str">
        <f t="shared" si="6"/>
        <v>IPB</v>
      </c>
      <c r="AX39" s="100" t="str">
        <f>_xlfn.IFNA(VLOOKUP(AD39,Tipologías!$B$3:$H$17,3,0),"")</f>
        <v>N/A</v>
      </c>
      <c r="AY39" s="100" t="str">
        <f>_xlfn.IFNA(VLOOKUP(AD39,Tipologías!$B$3:$H$17,5,0),"")</f>
        <v>N/A</v>
      </c>
      <c r="AZ39" s="100" t="str">
        <f>_xlfn.IFNA(VLOOKUP(AD39,Tipologías!$B$3:$H$17,6,0),"")</f>
        <v>N/A</v>
      </c>
      <c r="BA39" s="94" t="s">
        <v>239</v>
      </c>
      <c r="BB39" s="105">
        <v>44719</v>
      </c>
      <c r="BC39" s="96" t="s">
        <v>236</v>
      </c>
      <c r="BD39" s="97" t="s">
        <v>449</v>
      </c>
      <c r="BE39" s="97" t="s">
        <v>448</v>
      </c>
      <c r="BF39" s="74"/>
      <c r="BG39" s="74"/>
      <c r="BH39" s="74"/>
      <c r="BI39" s="74"/>
      <c r="BJ39" s="74"/>
      <c r="BK39" s="74"/>
      <c r="BL39" s="74"/>
      <c r="BM39" s="74"/>
      <c r="BN39" s="74"/>
      <c r="BO39" s="74"/>
      <c r="BP39" s="74"/>
      <c r="BQ39" s="74"/>
      <c r="BR39" s="74"/>
      <c r="BS39" s="74"/>
      <c r="BT39" s="74"/>
      <c r="BU39" s="74"/>
      <c r="BV39" s="74"/>
      <c r="BW39" s="74"/>
      <c r="BX39" s="74"/>
    </row>
    <row r="40" spans="1:76" s="73" customFormat="1" ht="100.55" customHeight="1" x14ac:dyDescent="0.25">
      <c r="A40" s="144">
        <v>31</v>
      </c>
      <c r="B40" s="102" t="s">
        <v>76</v>
      </c>
      <c r="C40" s="102" t="s">
        <v>200</v>
      </c>
      <c r="D40" s="103" t="s">
        <v>260</v>
      </c>
      <c r="E40" s="103" t="s">
        <v>422</v>
      </c>
      <c r="F40" s="152" t="s">
        <v>430</v>
      </c>
      <c r="G40" s="95" t="s">
        <v>246</v>
      </c>
      <c r="H40" s="95" t="s">
        <v>424</v>
      </c>
      <c r="I40" s="104" t="s">
        <v>424</v>
      </c>
      <c r="J40" s="102" t="s">
        <v>374</v>
      </c>
      <c r="K40" s="103" t="s">
        <v>375</v>
      </c>
      <c r="L40" s="103" t="s">
        <v>402</v>
      </c>
      <c r="M40" s="103" t="s">
        <v>236</v>
      </c>
      <c r="N40" s="104" t="s">
        <v>431</v>
      </c>
      <c r="O40" s="104" t="s">
        <v>186</v>
      </c>
      <c r="P40" s="103" t="s">
        <v>303</v>
      </c>
      <c r="Q40" s="96" t="s">
        <v>304</v>
      </c>
      <c r="R40" s="96" t="s">
        <v>236</v>
      </c>
      <c r="S40" s="104" t="s">
        <v>236</v>
      </c>
      <c r="T40" s="104" t="s">
        <v>236</v>
      </c>
      <c r="U40" s="97" t="s">
        <v>308</v>
      </c>
      <c r="V40" s="97" t="s">
        <v>308</v>
      </c>
      <c r="W40" s="97" t="s">
        <v>308</v>
      </c>
      <c r="X40" s="97" t="s">
        <v>308</v>
      </c>
      <c r="Y40" s="97" t="s">
        <v>308</v>
      </c>
      <c r="Z40" s="97" t="s">
        <v>308</v>
      </c>
      <c r="AA40" s="97" t="s">
        <v>307</v>
      </c>
      <c r="AB40" s="97" t="s">
        <v>307</v>
      </c>
      <c r="AC40" s="104" t="s">
        <v>236</v>
      </c>
      <c r="AD40" s="97" t="s">
        <v>103</v>
      </c>
      <c r="AE40" s="97" t="s">
        <v>170</v>
      </c>
      <c r="AF40" s="99" t="str">
        <f t="shared" si="12"/>
        <v>BAJO</v>
      </c>
      <c r="AG40" s="97" t="s">
        <v>141</v>
      </c>
      <c r="AH40" s="99" t="str">
        <f t="shared" si="2"/>
        <v>BAJO</v>
      </c>
      <c r="AI40" s="97" t="s">
        <v>154</v>
      </c>
      <c r="AJ40" s="97" t="s">
        <v>163</v>
      </c>
      <c r="AK40" s="99" t="str">
        <f t="shared" si="3"/>
        <v>MEDIO</v>
      </c>
      <c r="AL40" s="100" t="str">
        <f>VLOOKUP($AD40,Tipologías!$B$3:$H$17,2,FALSE)</f>
        <v>BAJO</v>
      </c>
      <c r="AM40" s="100">
        <f t="shared" si="13"/>
        <v>1</v>
      </c>
      <c r="AN40" s="100" t="str">
        <f>VLOOKUP($AE40,Tipologías!$A$21:$C$24,3,FALSE)</f>
        <v>BAJO</v>
      </c>
      <c r="AO40" s="100">
        <f t="shared" si="14"/>
        <v>1</v>
      </c>
      <c r="AP40" s="100">
        <f>VLOOKUP($AI40,Tipologías!$A$38:$B$42,2,FALSE)</f>
        <v>1.5</v>
      </c>
      <c r="AQ40" s="100">
        <f>VLOOKUP($AJ40,Tipologías!$A$46:$B$53,2,FALSE)</f>
        <v>0.5</v>
      </c>
      <c r="AR40" s="100" t="str">
        <f t="shared" si="4"/>
        <v>BAJO</v>
      </c>
      <c r="AS40" s="100" t="str">
        <f>VLOOKUP($AG40,Tipologías!$A$29:$C$33,3,FALSE)</f>
        <v>BAJO</v>
      </c>
      <c r="AT40" s="100" t="str">
        <f t="shared" ref="AT40:AT70" si="15">IF(SUM($AP40,$AQ40)&gt;=3,"ALTO",IF(SUM($AP40,$AQ40)&lt;2,"BAJO","MEDIO"))</f>
        <v>MEDIO</v>
      </c>
      <c r="AU40" s="100" t="str">
        <f t="shared" si="5"/>
        <v>MEDIO</v>
      </c>
      <c r="AV40" s="100" t="str">
        <f>_xlfn.IFNA(VLOOKUP(AD40,Tipologías!$B$3:$H$17,4,0),"")</f>
        <v>INFORMACIÓN PÚBLICA</v>
      </c>
      <c r="AW40" s="100" t="str">
        <f t="shared" si="6"/>
        <v>IPB</v>
      </c>
      <c r="AX40" s="100" t="str">
        <f>_xlfn.IFNA(VLOOKUP(AD40,Tipologías!$B$3:$H$17,3,0),"")</f>
        <v>N/A</v>
      </c>
      <c r="AY40" s="100" t="str">
        <f>_xlfn.IFNA(VLOOKUP(AD40,Tipologías!$B$3:$H$17,5,0),"")</f>
        <v>N/A</v>
      </c>
      <c r="AZ40" s="100" t="str">
        <f>_xlfn.IFNA(VLOOKUP(AD40,Tipologías!$B$3:$H$17,6,0),"")</f>
        <v>N/A</v>
      </c>
      <c r="BA40" s="94" t="s">
        <v>239</v>
      </c>
      <c r="BB40" s="105">
        <v>44719</v>
      </c>
      <c r="BC40" s="96" t="s">
        <v>236</v>
      </c>
      <c r="BD40" s="97" t="s">
        <v>447</v>
      </c>
      <c r="BE40" s="97" t="s">
        <v>448</v>
      </c>
      <c r="BF40" s="74"/>
      <c r="BG40" s="74"/>
      <c r="BH40" s="74"/>
      <c r="BI40" s="74"/>
      <c r="BJ40" s="74"/>
      <c r="BK40" s="74"/>
      <c r="BL40" s="74"/>
      <c r="BM40" s="74"/>
      <c r="BN40" s="74"/>
      <c r="BO40" s="74"/>
      <c r="BP40" s="74"/>
      <c r="BQ40" s="74"/>
      <c r="BR40" s="74"/>
      <c r="BS40" s="74"/>
      <c r="BT40" s="74"/>
      <c r="BU40" s="74"/>
      <c r="BV40" s="74"/>
      <c r="BW40" s="74"/>
      <c r="BX40" s="74"/>
    </row>
    <row r="41" spans="1:76" s="72" customFormat="1" ht="100.55" customHeight="1" x14ac:dyDescent="0.25">
      <c r="A41" s="144">
        <v>32</v>
      </c>
      <c r="B41" s="102" t="s">
        <v>76</v>
      </c>
      <c r="C41" s="102" t="s">
        <v>200</v>
      </c>
      <c r="D41" s="103" t="s">
        <v>260</v>
      </c>
      <c r="E41" s="103" t="s">
        <v>432</v>
      </c>
      <c r="F41" s="152" t="s">
        <v>433</v>
      </c>
      <c r="G41" s="95" t="s">
        <v>214</v>
      </c>
      <c r="H41" s="95" t="s">
        <v>424</v>
      </c>
      <c r="I41" s="104" t="s">
        <v>424</v>
      </c>
      <c r="J41" s="102" t="s">
        <v>374</v>
      </c>
      <c r="K41" s="103" t="s">
        <v>375</v>
      </c>
      <c r="L41" s="103" t="s">
        <v>401</v>
      </c>
      <c r="M41" s="103" t="s">
        <v>236</v>
      </c>
      <c r="N41" s="104" t="s">
        <v>425</v>
      </c>
      <c r="O41" s="104" t="s">
        <v>184</v>
      </c>
      <c r="P41" s="103" t="s">
        <v>303</v>
      </c>
      <c r="Q41" s="96" t="s">
        <v>236</v>
      </c>
      <c r="R41" s="96" t="s">
        <v>304</v>
      </c>
      <c r="S41" s="104" t="s">
        <v>236</v>
      </c>
      <c r="T41" s="104" t="s">
        <v>236</v>
      </c>
      <c r="U41" s="97" t="s">
        <v>307</v>
      </c>
      <c r="V41" s="97" t="s">
        <v>308</v>
      </c>
      <c r="W41" s="97" t="s">
        <v>307</v>
      </c>
      <c r="X41" s="97" t="s">
        <v>308</v>
      </c>
      <c r="Y41" s="97" t="s">
        <v>308</v>
      </c>
      <c r="Z41" s="97" t="s">
        <v>307</v>
      </c>
      <c r="AA41" s="97" t="s">
        <v>307</v>
      </c>
      <c r="AB41" s="97" t="s">
        <v>308</v>
      </c>
      <c r="AC41" s="104" t="s">
        <v>236</v>
      </c>
      <c r="AD41" s="97" t="s">
        <v>266</v>
      </c>
      <c r="AE41" s="97" t="s">
        <v>174</v>
      </c>
      <c r="AF41" s="99" t="str">
        <f t="shared" si="12"/>
        <v>ALTO</v>
      </c>
      <c r="AG41" s="97" t="s">
        <v>141</v>
      </c>
      <c r="AH41" s="99" t="str">
        <f t="shared" si="2"/>
        <v>BAJO</v>
      </c>
      <c r="AI41" s="97" t="s">
        <v>151</v>
      </c>
      <c r="AJ41" s="97" t="s">
        <v>157</v>
      </c>
      <c r="AK41" s="99" t="str">
        <f t="shared" si="3"/>
        <v>ALTO</v>
      </c>
      <c r="AL41" s="100" t="str">
        <f>VLOOKUP($AD41,Tipologías!$B$3:$H$17,2,FALSE)</f>
        <v>ALTO</v>
      </c>
      <c r="AM41" s="100">
        <f t="shared" si="13"/>
        <v>3</v>
      </c>
      <c r="AN41" s="100" t="str">
        <f>VLOOKUP($AE41,Tipologías!$A$21:$C$24,3,FALSE)</f>
        <v>ALTO</v>
      </c>
      <c r="AO41" s="100">
        <f t="shared" si="14"/>
        <v>3</v>
      </c>
      <c r="AP41" s="100">
        <f>VLOOKUP($AI41,Tipologías!$A$38:$B$42,2,FALSE)</f>
        <v>0.5</v>
      </c>
      <c r="AQ41" s="100">
        <f>VLOOKUP($AJ41,Tipologías!$A$46:$B$53,2,FALSE)</f>
        <v>2.5</v>
      </c>
      <c r="AR41" s="100" t="str">
        <f t="shared" si="4"/>
        <v>ALTO</v>
      </c>
      <c r="AS41" s="100" t="str">
        <f>VLOOKUP($AG41,Tipologías!$A$29:$C$33,3,FALSE)</f>
        <v>BAJO</v>
      </c>
      <c r="AT41" s="100" t="str">
        <f t="shared" si="15"/>
        <v>ALTO</v>
      </c>
      <c r="AU41" s="100" t="str">
        <f t="shared" si="5"/>
        <v>ALTO</v>
      </c>
      <c r="AV41" s="100" t="str">
        <f>_xlfn.IFNA(VLOOKUP(AD41,Tipologías!$B$3:$H$17,4,0),"")</f>
        <v>INFORMACIÓN PÚBLICA CLASIFICADA</v>
      </c>
      <c r="AW41" s="100" t="str">
        <f t="shared" si="6"/>
        <v>IPC</v>
      </c>
      <c r="AX41" s="100" t="str">
        <f>_xlfn.IFNA(VLOOKUP(AD41,Tipologías!$B$3:$H$17,3,0),"")</f>
        <v>LEY 1712, ARTÍCULO 18 LITERAL A "EL DERECHO DE TODA PERSONA A LA INTIMIDAD."</v>
      </c>
      <c r="AY41" s="100" t="str">
        <f>_xlfn.IFNA(VLOOKUP(AD41,Tipologías!$B$3:$H$17,5,0),"")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1" s="100" t="str">
        <f>_xlfn.IFNA(VLOOKUP(AD41,Tipologías!$B$3:$H$17,6,0),"")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1" s="94" t="s">
        <v>238</v>
      </c>
      <c r="BB41" s="105">
        <v>44719</v>
      </c>
      <c r="BC41" s="96" t="s">
        <v>242</v>
      </c>
      <c r="BD41" s="97" t="s">
        <v>447</v>
      </c>
      <c r="BE41" s="97" t="s">
        <v>448</v>
      </c>
      <c r="BF41" s="74"/>
      <c r="BG41" s="74"/>
      <c r="BH41" s="74"/>
      <c r="BI41" s="74"/>
      <c r="BJ41" s="74"/>
      <c r="BK41" s="74"/>
      <c r="BL41" s="74"/>
      <c r="BM41" s="74"/>
      <c r="BN41" s="74"/>
      <c r="BO41" s="74"/>
      <c r="BP41" s="74"/>
      <c r="BQ41" s="74"/>
      <c r="BR41" s="74"/>
      <c r="BS41" s="74"/>
      <c r="BT41" s="74"/>
      <c r="BU41" s="74"/>
      <c r="BV41" s="74"/>
      <c r="BW41" s="74"/>
      <c r="BX41" s="74"/>
    </row>
    <row r="42" spans="1:76" s="72" customFormat="1" ht="100.55" customHeight="1" x14ac:dyDescent="0.25">
      <c r="A42" s="144">
        <v>33</v>
      </c>
      <c r="B42" s="102" t="s">
        <v>76</v>
      </c>
      <c r="C42" s="102" t="s">
        <v>200</v>
      </c>
      <c r="D42" s="103" t="s">
        <v>260</v>
      </c>
      <c r="E42" s="103" t="s">
        <v>434</v>
      </c>
      <c r="F42" s="152" t="s">
        <v>435</v>
      </c>
      <c r="G42" s="95" t="s">
        <v>246</v>
      </c>
      <c r="H42" s="95" t="s">
        <v>424</v>
      </c>
      <c r="I42" s="104" t="s">
        <v>436</v>
      </c>
      <c r="J42" s="102" t="s">
        <v>374</v>
      </c>
      <c r="K42" s="103" t="s">
        <v>375</v>
      </c>
      <c r="L42" s="103" t="s">
        <v>401</v>
      </c>
      <c r="M42" s="103" t="s">
        <v>236</v>
      </c>
      <c r="N42" s="104" t="s">
        <v>437</v>
      </c>
      <c r="O42" s="104" t="s">
        <v>186</v>
      </c>
      <c r="P42" s="103" t="s">
        <v>303</v>
      </c>
      <c r="Q42" s="96" t="s">
        <v>236</v>
      </c>
      <c r="R42" s="96" t="s">
        <v>304</v>
      </c>
      <c r="S42" s="104" t="s">
        <v>236</v>
      </c>
      <c r="T42" s="104" t="s">
        <v>236</v>
      </c>
      <c r="U42" s="97" t="s">
        <v>307</v>
      </c>
      <c r="V42" s="97" t="s">
        <v>308</v>
      </c>
      <c r="W42" s="97" t="s">
        <v>307</v>
      </c>
      <c r="X42" s="97" t="s">
        <v>308</v>
      </c>
      <c r="Y42" s="97" t="s">
        <v>307</v>
      </c>
      <c r="Z42" s="97" t="s">
        <v>307</v>
      </c>
      <c r="AA42" s="97" t="s">
        <v>307</v>
      </c>
      <c r="AB42" s="97" t="s">
        <v>307</v>
      </c>
      <c r="AC42" s="104" t="s">
        <v>236</v>
      </c>
      <c r="AD42" s="97" t="s">
        <v>266</v>
      </c>
      <c r="AE42" s="97" t="s">
        <v>172</v>
      </c>
      <c r="AF42" s="99" t="str">
        <f t="shared" si="12"/>
        <v>ALTO</v>
      </c>
      <c r="AG42" s="97" t="s">
        <v>142</v>
      </c>
      <c r="AH42" s="99" t="str">
        <f t="shared" si="2"/>
        <v>MEDIO</v>
      </c>
      <c r="AI42" s="97" t="s">
        <v>153</v>
      </c>
      <c r="AJ42" s="97" t="s">
        <v>157</v>
      </c>
      <c r="AK42" s="99" t="str">
        <f t="shared" si="3"/>
        <v>ALTO</v>
      </c>
      <c r="AL42" s="100" t="str">
        <f>VLOOKUP($AD42,Tipologías!$B$3:$H$17,2,FALSE)</f>
        <v>ALTO</v>
      </c>
      <c r="AM42" s="100">
        <f t="shared" si="13"/>
        <v>3</v>
      </c>
      <c r="AN42" s="100" t="str">
        <f>VLOOKUP($AE42,Tipologías!$A$21:$C$24,3,FALSE)</f>
        <v>MEDIO</v>
      </c>
      <c r="AO42" s="100">
        <f t="shared" si="14"/>
        <v>2</v>
      </c>
      <c r="AP42" s="100">
        <f>VLOOKUP($AI42,Tipologías!$A$38:$B$42,2,FALSE)</f>
        <v>1</v>
      </c>
      <c r="AQ42" s="100">
        <f>VLOOKUP($AJ42,Tipologías!$A$46:$B$53,2,FALSE)</f>
        <v>2.5</v>
      </c>
      <c r="AR42" s="100" t="str">
        <f t="shared" si="4"/>
        <v>ALTO</v>
      </c>
      <c r="AS42" s="100" t="str">
        <f>VLOOKUP($AG42,Tipologías!$A$29:$C$33,3,FALSE)</f>
        <v>MEDIO</v>
      </c>
      <c r="AT42" s="100" t="str">
        <f t="shared" si="15"/>
        <v>ALTO</v>
      </c>
      <c r="AU42" s="100" t="str">
        <f t="shared" si="5"/>
        <v>ALTO</v>
      </c>
      <c r="AV42" s="100" t="str">
        <f>_xlfn.IFNA(VLOOKUP(AD42,Tipologías!$B$3:$H$17,4,0),"")</f>
        <v>INFORMACIÓN PÚBLICA CLASIFICADA</v>
      </c>
      <c r="AW42" s="100" t="str">
        <f t="shared" si="6"/>
        <v>IPC</v>
      </c>
      <c r="AX42" s="100" t="str">
        <f>_xlfn.IFNA(VLOOKUP(AD42,Tipologías!$B$3:$H$17,3,0),"")</f>
        <v>LEY 1712, ARTÍCULO 18 LITERAL A "EL DERECHO DE TODA PERSONA A LA INTIMIDAD."</v>
      </c>
      <c r="AY42" s="100" t="str">
        <f>_xlfn.IFNA(VLOOKUP(AD42,Tipologías!$B$3:$H$17,5,0),"")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2" s="100" t="str">
        <f>_xlfn.IFNA(VLOOKUP(AD42,Tipologías!$B$3:$H$17,6,0),"")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2" s="94" t="s">
        <v>238</v>
      </c>
      <c r="BB42" s="105">
        <v>44719</v>
      </c>
      <c r="BC42" s="96" t="s">
        <v>242</v>
      </c>
      <c r="BD42" s="97" t="s">
        <v>449</v>
      </c>
      <c r="BE42" s="97" t="s">
        <v>448</v>
      </c>
      <c r="BF42" s="74"/>
      <c r="BG42" s="74"/>
      <c r="BH42" s="74"/>
      <c r="BI42" s="74"/>
      <c r="BJ42" s="74"/>
      <c r="BK42" s="74"/>
      <c r="BL42" s="74"/>
      <c r="BM42" s="74"/>
      <c r="BN42" s="74"/>
      <c r="BO42" s="74"/>
      <c r="BP42" s="74"/>
      <c r="BQ42" s="74"/>
      <c r="BR42" s="74"/>
      <c r="BS42" s="74"/>
      <c r="BT42" s="74"/>
      <c r="BU42" s="74"/>
      <c r="BV42" s="74"/>
      <c r="BW42" s="74"/>
      <c r="BX42" s="74"/>
    </row>
    <row r="43" spans="1:76" s="72" customFormat="1" ht="100.55" customHeight="1" x14ac:dyDescent="0.25">
      <c r="A43" s="144">
        <v>34</v>
      </c>
      <c r="B43" s="102" t="s">
        <v>76</v>
      </c>
      <c r="C43" s="102" t="s">
        <v>200</v>
      </c>
      <c r="D43" s="103" t="s">
        <v>260</v>
      </c>
      <c r="E43" s="103" t="s">
        <v>438</v>
      </c>
      <c r="F43" s="152" t="s">
        <v>439</v>
      </c>
      <c r="G43" s="95" t="s">
        <v>246</v>
      </c>
      <c r="H43" s="95" t="s">
        <v>424</v>
      </c>
      <c r="I43" s="104" t="s">
        <v>440</v>
      </c>
      <c r="J43" s="102" t="s">
        <v>374</v>
      </c>
      <c r="K43" s="103" t="s">
        <v>375</v>
      </c>
      <c r="L43" s="103" t="s">
        <v>401</v>
      </c>
      <c r="M43" s="103" t="s">
        <v>236</v>
      </c>
      <c r="N43" s="104" t="s">
        <v>441</v>
      </c>
      <c r="O43" s="104" t="s">
        <v>184</v>
      </c>
      <c r="P43" s="103" t="s">
        <v>442</v>
      </c>
      <c r="Q43" s="96" t="s">
        <v>304</v>
      </c>
      <c r="R43" s="96" t="s">
        <v>236</v>
      </c>
      <c r="S43" s="104" t="s">
        <v>443</v>
      </c>
      <c r="T43" s="104" t="s">
        <v>443</v>
      </c>
      <c r="U43" s="97" t="s">
        <v>307</v>
      </c>
      <c r="V43" s="97" t="s">
        <v>308</v>
      </c>
      <c r="W43" s="97" t="s">
        <v>307</v>
      </c>
      <c r="X43" s="97" t="s">
        <v>308</v>
      </c>
      <c r="Y43" s="97" t="s">
        <v>308</v>
      </c>
      <c r="Z43" s="97" t="s">
        <v>307</v>
      </c>
      <c r="AA43" s="97" t="s">
        <v>307</v>
      </c>
      <c r="AB43" s="97" t="s">
        <v>307</v>
      </c>
      <c r="AC43" s="104" t="s">
        <v>236</v>
      </c>
      <c r="AD43" s="97" t="s">
        <v>266</v>
      </c>
      <c r="AE43" s="97" t="s">
        <v>172</v>
      </c>
      <c r="AF43" s="99" t="str">
        <f t="shared" si="12"/>
        <v>ALTO</v>
      </c>
      <c r="AG43" s="97" t="s">
        <v>144</v>
      </c>
      <c r="AH43" s="99" t="str">
        <f t="shared" si="2"/>
        <v>ALTO</v>
      </c>
      <c r="AI43" s="97" t="s">
        <v>155</v>
      </c>
      <c r="AJ43" s="97" t="s">
        <v>157</v>
      </c>
      <c r="AK43" s="99" t="str">
        <f t="shared" si="3"/>
        <v>ALTO</v>
      </c>
      <c r="AL43" s="100" t="str">
        <f>VLOOKUP($AD43,Tipologías!$B$3:$H$17,2,FALSE)</f>
        <v>ALTO</v>
      </c>
      <c r="AM43" s="100">
        <f t="shared" si="13"/>
        <v>3</v>
      </c>
      <c r="AN43" s="100" t="str">
        <f>VLOOKUP($AE43,Tipologías!$A$21:$C$24,3,FALSE)</f>
        <v>MEDIO</v>
      </c>
      <c r="AO43" s="100">
        <f t="shared" si="14"/>
        <v>2</v>
      </c>
      <c r="AP43" s="100">
        <f>VLOOKUP($AI43,Tipologías!$A$38:$B$42,2,FALSE)</f>
        <v>2</v>
      </c>
      <c r="AQ43" s="100">
        <f>VLOOKUP($AJ43,Tipologías!$A$46:$B$53,2,FALSE)</f>
        <v>2.5</v>
      </c>
      <c r="AR43" s="100" t="str">
        <f t="shared" si="4"/>
        <v>ALTO</v>
      </c>
      <c r="AS43" s="100" t="str">
        <f>VLOOKUP($AG43,Tipologías!$A$29:$C$33,3,FALSE)</f>
        <v>ALTO</v>
      </c>
      <c r="AT43" s="100" t="str">
        <f t="shared" si="15"/>
        <v>ALTO</v>
      </c>
      <c r="AU43" s="100" t="str">
        <f t="shared" si="5"/>
        <v>ALTO</v>
      </c>
      <c r="AV43" s="100" t="str">
        <f>_xlfn.IFNA(VLOOKUP(AD43,Tipologías!$B$3:$H$17,4,0),"")</f>
        <v>INFORMACIÓN PÚBLICA CLASIFICADA</v>
      </c>
      <c r="AW43" s="100" t="str">
        <f t="shared" si="6"/>
        <v>IPC</v>
      </c>
      <c r="AX43" s="100" t="str">
        <f>_xlfn.IFNA(VLOOKUP(AD43,Tipologías!$B$3:$H$17,3,0),"")</f>
        <v>LEY 1712, ARTÍCULO 18 LITERAL A "EL DERECHO DE TODA PERSONA A LA INTIMIDAD."</v>
      </c>
      <c r="AY43" s="100" t="str">
        <f>_xlfn.IFNA(VLOOKUP(AD43,Tipologías!$B$3:$H$17,5,0),"")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3" s="100" t="str">
        <f>_xlfn.IFNA(VLOOKUP(AD43,Tipologías!$B$3:$H$17,6,0),"")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3" s="94" t="s">
        <v>238</v>
      </c>
      <c r="BB43" s="105">
        <v>44719</v>
      </c>
      <c r="BC43" s="96" t="s">
        <v>242</v>
      </c>
      <c r="BD43" s="97" t="s">
        <v>449</v>
      </c>
      <c r="BE43" s="97" t="s">
        <v>448</v>
      </c>
      <c r="BF43" s="74"/>
      <c r="BG43" s="74"/>
      <c r="BH43" s="74"/>
      <c r="BI43" s="74"/>
      <c r="BJ43" s="74"/>
      <c r="BK43" s="74"/>
      <c r="BL43" s="74"/>
      <c r="BM43" s="74"/>
      <c r="BN43" s="74"/>
      <c r="BO43" s="74"/>
      <c r="BP43" s="74"/>
      <c r="BQ43" s="74"/>
      <c r="BR43" s="74"/>
      <c r="BS43" s="74"/>
      <c r="BT43" s="74"/>
      <c r="BU43" s="74"/>
      <c r="BV43" s="74"/>
      <c r="BW43" s="74"/>
      <c r="BX43" s="74"/>
    </row>
    <row r="44" spans="1:76" s="73" customFormat="1" ht="100.55" customHeight="1" x14ac:dyDescent="0.25">
      <c r="A44" s="144">
        <v>35</v>
      </c>
      <c r="B44" s="102" t="s">
        <v>76</v>
      </c>
      <c r="C44" s="102" t="s">
        <v>199</v>
      </c>
      <c r="D44" s="103" t="s">
        <v>261</v>
      </c>
      <c r="E44" s="103" t="s">
        <v>450</v>
      </c>
      <c r="F44" s="152" t="s">
        <v>451</v>
      </c>
      <c r="G44" s="95" t="s">
        <v>213</v>
      </c>
      <c r="H44" s="95" t="s">
        <v>261</v>
      </c>
      <c r="I44" s="104" t="s">
        <v>249</v>
      </c>
      <c r="J44" s="102" t="s">
        <v>236</v>
      </c>
      <c r="K44" s="103" t="s">
        <v>375</v>
      </c>
      <c r="L44" s="103" t="s">
        <v>236</v>
      </c>
      <c r="M44" s="103" t="s">
        <v>236</v>
      </c>
      <c r="N44" s="104" t="s">
        <v>236</v>
      </c>
      <c r="O44" s="104" t="s">
        <v>184</v>
      </c>
      <c r="P44" s="103" t="s">
        <v>236</v>
      </c>
      <c r="Q44" s="96" t="s">
        <v>236</v>
      </c>
      <c r="R44" s="96" t="s">
        <v>236</v>
      </c>
      <c r="S44" s="104" t="s">
        <v>236</v>
      </c>
      <c r="T44" s="104" t="s">
        <v>236</v>
      </c>
      <c r="U44" s="97" t="s">
        <v>307</v>
      </c>
      <c r="V44" s="97" t="s">
        <v>307</v>
      </c>
      <c r="W44" s="97" t="s">
        <v>307</v>
      </c>
      <c r="X44" s="97" t="s">
        <v>236</v>
      </c>
      <c r="Y44" s="97" t="s">
        <v>236</v>
      </c>
      <c r="Z44" s="97" t="s">
        <v>236</v>
      </c>
      <c r="AA44" s="97" t="s">
        <v>236</v>
      </c>
      <c r="AB44" s="97" t="s">
        <v>236</v>
      </c>
      <c r="AC44" s="104" t="s">
        <v>236</v>
      </c>
      <c r="AD44" s="97" t="s">
        <v>266</v>
      </c>
      <c r="AE44" s="97" t="s">
        <v>172</v>
      </c>
      <c r="AF44" s="99" t="str">
        <f t="shared" si="12"/>
        <v>ALTO</v>
      </c>
      <c r="AG44" s="97" t="s">
        <v>142</v>
      </c>
      <c r="AH44" s="99" t="str">
        <f t="shared" si="2"/>
        <v>MEDIO</v>
      </c>
      <c r="AI44" s="97" t="s">
        <v>151</v>
      </c>
      <c r="AJ44" s="97" t="s">
        <v>160</v>
      </c>
      <c r="AK44" s="99" t="str">
        <f t="shared" si="3"/>
        <v>MEDIO</v>
      </c>
      <c r="AL44" s="100" t="str">
        <f>VLOOKUP($AD44,Tipologías!$B$3:$H$17,2,FALSE)</f>
        <v>ALTO</v>
      </c>
      <c r="AM44" s="100">
        <f t="shared" si="13"/>
        <v>3</v>
      </c>
      <c r="AN44" s="100" t="str">
        <f>VLOOKUP($AE44,Tipologías!$A$21:$C$24,3,FALSE)</f>
        <v>MEDIO</v>
      </c>
      <c r="AO44" s="100">
        <f t="shared" si="14"/>
        <v>2</v>
      </c>
      <c r="AP44" s="100">
        <f>VLOOKUP($AI44,Tipologías!$A$38:$B$42,2,FALSE)</f>
        <v>0.5</v>
      </c>
      <c r="AQ44" s="100">
        <f>VLOOKUP($AJ44,Tipologías!$A$46:$B$53,2,FALSE)</f>
        <v>1.5</v>
      </c>
      <c r="AR44" s="100" t="str">
        <f t="shared" si="4"/>
        <v>ALTO</v>
      </c>
      <c r="AS44" s="100" t="str">
        <f>VLOOKUP($AG44,Tipologías!$A$29:$C$33,3,FALSE)</f>
        <v>MEDIO</v>
      </c>
      <c r="AT44" s="100" t="str">
        <f t="shared" si="15"/>
        <v>MEDIO</v>
      </c>
      <c r="AU44" s="100" t="str">
        <f t="shared" si="5"/>
        <v>MEDIO</v>
      </c>
      <c r="AV44" s="100" t="str">
        <f>_xlfn.IFNA(VLOOKUP(AD44,Tipologías!$B$3:$H$17,4,0),"")</f>
        <v>INFORMACIÓN PÚBLICA CLASIFICADA</v>
      </c>
      <c r="AW44" s="100" t="str">
        <f t="shared" si="6"/>
        <v>IPC</v>
      </c>
      <c r="AX44" s="100" t="str">
        <f>_xlfn.IFNA(VLOOKUP(AD44,Tipologías!$B$3:$H$17,3,0),"")</f>
        <v>LEY 1712, ARTÍCULO 18 LITERAL A "EL DERECHO DE TODA PERSONA A LA INTIMIDAD."</v>
      </c>
      <c r="AY44" s="100" t="str">
        <f>_xlfn.IFNA(VLOOKUP(AD44,Tipologías!$B$3:$H$17,5,0),"")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4" s="100" t="str">
        <f>_xlfn.IFNA(VLOOKUP(AD44,Tipologías!$B$3:$H$17,6,0),"")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4" s="94" t="s">
        <v>238</v>
      </c>
      <c r="BB44" s="105">
        <v>44719</v>
      </c>
      <c r="BC44" s="96" t="s">
        <v>284</v>
      </c>
      <c r="BD44" s="97" t="s">
        <v>478</v>
      </c>
      <c r="BE44" s="97" t="s">
        <v>479</v>
      </c>
      <c r="BF44" s="74"/>
      <c r="BG44" s="74"/>
      <c r="BH44" s="74"/>
      <c r="BI44" s="74"/>
      <c r="BJ44" s="74"/>
      <c r="BK44" s="74"/>
      <c r="BL44" s="74"/>
      <c r="BM44" s="74"/>
      <c r="BN44" s="74"/>
      <c r="BO44" s="74"/>
      <c r="BP44" s="74"/>
      <c r="BQ44" s="74"/>
      <c r="BR44" s="74"/>
      <c r="BS44" s="74"/>
      <c r="BT44" s="74"/>
      <c r="BU44" s="74"/>
      <c r="BV44" s="74"/>
      <c r="BW44" s="74"/>
      <c r="BX44" s="74"/>
    </row>
    <row r="45" spans="1:76" s="72" customFormat="1" ht="100.55" customHeight="1" x14ac:dyDescent="0.25">
      <c r="A45" s="144">
        <v>36</v>
      </c>
      <c r="B45" s="102" t="s">
        <v>76</v>
      </c>
      <c r="C45" s="102" t="s">
        <v>199</v>
      </c>
      <c r="D45" s="103" t="s">
        <v>261</v>
      </c>
      <c r="E45" s="103" t="s">
        <v>452</v>
      </c>
      <c r="F45" s="152" t="s">
        <v>453</v>
      </c>
      <c r="G45" s="95" t="s">
        <v>246</v>
      </c>
      <c r="H45" s="95" t="s">
        <v>261</v>
      </c>
      <c r="I45" s="104" t="s">
        <v>454</v>
      </c>
      <c r="J45" s="102" t="s">
        <v>380</v>
      </c>
      <c r="K45" s="103" t="s">
        <v>375</v>
      </c>
      <c r="L45" s="103" t="s">
        <v>401</v>
      </c>
      <c r="M45" s="103" t="s">
        <v>455</v>
      </c>
      <c r="N45" s="104" t="s">
        <v>456</v>
      </c>
      <c r="O45" s="104" t="s">
        <v>191</v>
      </c>
      <c r="P45" s="103" t="s">
        <v>457</v>
      </c>
      <c r="Q45" s="96" t="s">
        <v>304</v>
      </c>
      <c r="R45" s="96" t="s">
        <v>236</v>
      </c>
      <c r="S45" s="104" t="s">
        <v>458</v>
      </c>
      <c r="T45" s="104" t="s">
        <v>459</v>
      </c>
      <c r="U45" s="97" t="s">
        <v>307</v>
      </c>
      <c r="V45" s="97" t="s">
        <v>307</v>
      </c>
      <c r="W45" s="97" t="s">
        <v>307</v>
      </c>
      <c r="X45" s="97" t="s">
        <v>308</v>
      </c>
      <c r="Y45" s="97" t="s">
        <v>308</v>
      </c>
      <c r="Z45" s="97" t="s">
        <v>308</v>
      </c>
      <c r="AA45" s="97" t="s">
        <v>236</v>
      </c>
      <c r="AB45" s="97" t="s">
        <v>236</v>
      </c>
      <c r="AC45" s="104" t="s">
        <v>236</v>
      </c>
      <c r="AD45" s="97" t="s">
        <v>266</v>
      </c>
      <c r="AE45" s="97" t="s">
        <v>172</v>
      </c>
      <c r="AF45" s="99" t="str">
        <f t="shared" si="12"/>
        <v>ALTO</v>
      </c>
      <c r="AG45" s="97" t="s">
        <v>144</v>
      </c>
      <c r="AH45" s="99" t="str">
        <f t="shared" si="2"/>
        <v>ALTO</v>
      </c>
      <c r="AI45" s="97" t="s">
        <v>155</v>
      </c>
      <c r="AJ45" s="97" t="s">
        <v>162</v>
      </c>
      <c r="AK45" s="99" t="str">
        <f t="shared" si="3"/>
        <v>ALTO</v>
      </c>
      <c r="AL45" s="100" t="str">
        <f>VLOOKUP($AD45,Tipologías!$B$3:$H$17,2,FALSE)</f>
        <v>ALTO</v>
      </c>
      <c r="AM45" s="100">
        <f t="shared" si="13"/>
        <v>3</v>
      </c>
      <c r="AN45" s="100" t="str">
        <f>VLOOKUP($AE45,Tipologías!$A$21:$C$24,3,FALSE)</f>
        <v>MEDIO</v>
      </c>
      <c r="AO45" s="100">
        <f t="shared" si="14"/>
        <v>2</v>
      </c>
      <c r="AP45" s="100">
        <f>VLOOKUP($AI45,Tipologías!$A$38:$B$42,2,FALSE)</f>
        <v>2</v>
      </c>
      <c r="AQ45" s="100">
        <f>VLOOKUP($AJ45,Tipologías!$A$46:$B$53,2,FALSE)</f>
        <v>1</v>
      </c>
      <c r="AR45" s="100" t="str">
        <f t="shared" si="4"/>
        <v>ALTO</v>
      </c>
      <c r="AS45" s="100" t="str">
        <f>VLOOKUP($AG45,Tipologías!$A$29:$C$33,3,FALSE)</f>
        <v>ALTO</v>
      </c>
      <c r="AT45" s="100" t="str">
        <f t="shared" si="15"/>
        <v>ALTO</v>
      </c>
      <c r="AU45" s="100" t="str">
        <f t="shared" si="5"/>
        <v>ALTO</v>
      </c>
      <c r="AV45" s="100" t="str">
        <f>_xlfn.IFNA(VLOOKUP(AD45,Tipologías!$B$3:$H$17,4,0),"")</f>
        <v>INFORMACIÓN PÚBLICA CLASIFICADA</v>
      </c>
      <c r="AW45" s="100" t="str">
        <f t="shared" si="6"/>
        <v>IPC</v>
      </c>
      <c r="AX45" s="100" t="str">
        <f>_xlfn.IFNA(VLOOKUP(AD45,Tipologías!$B$3:$H$17,3,0),"")</f>
        <v>LEY 1712, ARTÍCULO 18 LITERAL A "EL DERECHO DE TODA PERSONA A LA INTIMIDAD."</v>
      </c>
      <c r="AY45" s="100" t="str">
        <f>_xlfn.IFNA(VLOOKUP(AD45,Tipologías!$B$3:$H$17,5,0),"")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5" s="100" t="str">
        <f>_xlfn.IFNA(VLOOKUP(AD45,Tipologías!$B$3:$H$17,6,0),"")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5" s="94" t="s">
        <v>238</v>
      </c>
      <c r="BB45" s="105">
        <v>44719</v>
      </c>
      <c r="BC45" s="96" t="s">
        <v>284</v>
      </c>
      <c r="BD45" s="97" t="s">
        <v>478</v>
      </c>
      <c r="BE45" s="97" t="s">
        <v>479</v>
      </c>
      <c r="BF45" s="74"/>
      <c r="BG45" s="74"/>
      <c r="BH45" s="74"/>
      <c r="BI45" s="74"/>
      <c r="BJ45" s="74"/>
      <c r="BK45" s="74"/>
      <c r="BL45" s="74"/>
      <c r="BM45" s="74"/>
      <c r="BN45" s="74"/>
      <c r="BO45" s="74"/>
      <c r="BP45" s="74"/>
      <c r="BQ45" s="74"/>
      <c r="BR45" s="74"/>
      <c r="BS45" s="74"/>
      <c r="BT45" s="74"/>
      <c r="BU45" s="74"/>
      <c r="BV45" s="74"/>
      <c r="BW45" s="74"/>
      <c r="BX45" s="74"/>
    </row>
    <row r="46" spans="1:76" s="73" customFormat="1" ht="100.55" customHeight="1" x14ac:dyDescent="0.25">
      <c r="A46" s="144">
        <v>37</v>
      </c>
      <c r="B46" s="102" t="s">
        <v>76</v>
      </c>
      <c r="C46" s="102" t="s">
        <v>199</v>
      </c>
      <c r="D46" s="103" t="s">
        <v>261</v>
      </c>
      <c r="E46" s="103" t="s">
        <v>55</v>
      </c>
      <c r="F46" s="152" t="s">
        <v>460</v>
      </c>
      <c r="G46" s="95" t="s">
        <v>246</v>
      </c>
      <c r="H46" s="95" t="s">
        <v>261</v>
      </c>
      <c r="I46" s="104" t="s">
        <v>461</v>
      </c>
      <c r="J46" s="102" t="s">
        <v>380</v>
      </c>
      <c r="K46" s="103" t="s">
        <v>375</v>
      </c>
      <c r="L46" s="103" t="s">
        <v>401</v>
      </c>
      <c r="M46" s="103" t="s">
        <v>455</v>
      </c>
      <c r="N46" s="104" t="s">
        <v>462</v>
      </c>
      <c r="O46" s="104" t="s">
        <v>184</v>
      </c>
      <c r="P46" s="103" t="s">
        <v>457</v>
      </c>
      <c r="Q46" s="96" t="s">
        <v>304</v>
      </c>
      <c r="R46" s="96" t="s">
        <v>236</v>
      </c>
      <c r="S46" s="104" t="s">
        <v>55</v>
      </c>
      <c r="T46" s="104" t="s">
        <v>463</v>
      </c>
      <c r="U46" s="97" t="s">
        <v>307</v>
      </c>
      <c r="V46" s="97" t="s">
        <v>307</v>
      </c>
      <c r="W46" s="97" t="s">
        <v>307</v>
      </c>
      <c r="X46" s="97" t="s">
        <v>307</v>
      </c>
      <c r="Y46" s="97" t="s">
        <v>307</v>
      </c>
      <c r="Z46" s="97" t="s">
        <v>307</v>
      </c>
      <c r="AA46" s="97" t="s">
        <v>308</v>
      </c>
      <c r="AB46" s="97" t="s">
        <v>308</v>
      </c>
      <c r="AC46" s="104" t="s">
        <v>236</v>
      </c>
      <c r="AD46" s="97" t="s">
        <v>266</v>
      </c>
      <c r="AE46" s="97" t="s">
        <v>172</v>
      </c>
      <c r="AF46" s="99" t="str">
        <f t="shared" si="12"/>
        <v>ALTO</v>
      </c>
      <c r="AG46" s="97" t="s">
        <v>144</v>
      </c>
      <c r="AH46" s="99" t="str">
        <f t="shared" si="2"/>
        <v>ALTO</v>
      </c>
      <c r="AI46" s="97" t="s">
        <v>155</v>
      </c>
      <c r="AJ46" s="97" t="s">
        <v>161</v>
      </c>
      <c r="AK46" s="99" t="str">
        <f t="shared" si="3"/>
        <v>ALTO</v>
      </c>
      <c r="AL46" s="100" t="str">
        <f>VLOOKUP($AD46,Tipologías!$B$3:$H$17,2,FALSE)</f>
        <v>ALTO</v>
      </c>
      <c r="AM46" s="100">
        <f t="shared" si="13"/>
        <v>3</v>
      </c>
      <c r="AN46" s="100" t="str">
        <f>VLOOKUP($AE46,Tipologías!$A$21:$C$24,3,FALSE)</f>
        <v>MEDIO</v>
      </c>
      <c r="AO46" s="100">
        <f t="shared" si="14"/>
        <v>2</v>
      </c>
      <c r="AP46" s="100">
        <f>VLOOKUP($AI46,Tipologías!$A$38:$B$42,2,FALSE)</f>
        <v>2</v>
      </c>
      <c r="AQ46" s="100">
        <f>VLOOKUP($AJ46,Tipologías!$A$46:$B$53,2,FALSE)</f>
        <v>1.25</v>
      </c>
      <c r="AR46" s="100" t="str">
        <f t="shared" si="4"/>
        <v>ALTO</v>
      </c>
      <c r="AS46" s="100" t="str">
        <f>VLOOKUP($AG46,Tipologías!$A$29:$C$33,3,FALSE)</f>
        <v>ALTO</v>
      </c>
      <c r="AT46" s="100" t="str">
        <f t="shared" si="15"/>
        <v>ALTO</v>
      </c>
      <c r="AU46" s="100" t="str">
        <f t="shared" si="5"/>
        <v>ALTO</v>
      </c>
      <c r="AV46" s="100" t="str">
        <f>_xlfn.IFNA(VLOOKUP(AD46,Tipologías!$B$3:$H$17,4,0),"")</f>
        <v>INFORMACIÓN PÚBLICA CLASIFICADA</v>
      </c>
      <c r="AW46" s="100" t="str">
        <f t="shared" si="6"/>
        <v>IPC</v>
      </c>
      <c r="AX46" s="100" t="str">
        <f>_xlfn.IFNA(VLOOKUP(AD46,Tipologías!$B$3:$H$17,3,0),"")</f>
        <v>LEY 1712, ARTÍCULO 18 LITERAL A "EL DERECHO DE TODA PERSONA A LA INTIMIDAD."</v>
      </c>
      <c r="AY46" s="100" t="str">
        <f>_xlfn.IFNA(VLOOKUP(AD46,Tipologías!$B$3:$H$17,5,0),"")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6" s="100" t="str">
        <f>_xlfn.IFNA(VLOOKUP(AD46,Tipologías!$B$3:$H$17,6,0),"")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6" s="94" t="s">
        <v>238</v>
      </c>
      <c r="BB46" s="105">
        <v>44719</v>
      </c>
      <c r="BC46" s="96" t="s">
        <v>295</v>
      </c>
      <c r="BD46" s="97" t="s">
        <v>478</v>
      </c>
      <c r="BE46" s="97" t="s">
        <v>479</v>
      </c>
      <c r="BF46" s="74"/>
      <c r="BG46" s="74"/>
      <c r="BH46" s="74"/>
      <c r="BI46" s="74"/>
      <c r="BJ46" s="74"/>
      <c r="BK46" s="74"/>
      <c r="BL46" s="74"/>
      <c r="BM46" s="74"/>
      <c r="BN46" s="74"/>
      <c r="BO46" s="74"/>
      <c r="BP46" s="74"/>
      <c r="BQ46" s="74"/>
      <c r="BR46" s="74"/>
      <c r="BS46" s="74"/>
      <c r="BT46" s="74"/>
      <c r="BU46" s="74"/>
      <c r="BV46" s="74"/>
      <c r="BW46" s="74"/>
      <c r="BX46" s="74"/>
    </row>
    <row r="47" spans="1:76" s="72" customFormat="1" ht="100.55" customHeight="1" x14ac:dyDescent="0.25">
      <c r="A47" s="144">
        <v>38</v>
      </c>
      <c r="B47" s="102" t="s">
        <v>76</v>
      </c>
      <c r="C47" s="102" t="s">
        <v>199</v>
      </c>
      <c r="D47" s="103" t="s">
        <v>261</v>
      </c>
      <c r="E47" s="103" t="s">
        <v>464</v>
      </c>
      <c r="F47" s="152" t="s">
        <v>465</v>
      </c>
      <c r="G47" s="95" t="s">
        <v>246</v>
      </c>
      <c r="H47" s="95" t="s">
        <v>261</v>
      </c>
      <c r="I47" s="104" t="s">
        <v>454</v>
      </c>
      <c r="J47" s="102" t="s">
        <v>380</v>
      </c>
      <c r="K47" s="103" t="s">
        <v>375</v>
      </c>
      <c r="L47" s="103" t="s">
        <v>402</v>
      </c>
      <c r="M47" s="103" t="s">
        <v>455</v>
      </c>
      <c r="N47" s="104" t="s">
        <v>466</v>
      </c>
      <c r="O47" s="104" t="s">
        <v>191</v>
      </c>
      <c r="P47" s="103" t="s">
        <v>457</v>
      </c>
      <c r="Q47" s="96" t="s">
        <v>304</v>
      </c>
      <c r="R47" s="96" t="s">
        <v>236</v>
      </c>
      <c r="S47" s="104" t="s">
        <v>467</v>
      </c>
      <c r="T47" s="104" t="s">
        <v>236</v>
      </c>
      <c r="U47" s="97" t="s">
        <v>307</v>
      </c>
      <c r="V47" s="97" t="s">
        <v>307</v>
      </c>
      <c r="W47" s="97" t="s">
        <v>308</v>
      </c>
      <c r="X47" s="97" t="s">
        <v>308</v>
      </c>
      <c r="Y47" s="97" t="s">
        <v>308</v>
      </c>
      <c r="Z47" s="97" t="s">
        <v>308</v>
      </c>
      <c r="AA47" s="97" t="s">
        <v>236</v>
      </c>
      <c r="AB47" s="97" t="s">
        <v>236</v>
      </c>
      <c r="AC47" s="104" t="s">
        <v>236</v>
      </c>
      <c r="AD47" s="97" t="s">
        <v>103</v>
      </c>
      <c r="AE47" s="97" t="s">
        <v>170</v>
      </c>
      <c r="AF47" s="99" t="str">
        <f t="shared" si="12"/>
        <v>BAJO</v>
      </c>
      <c r="AG47" s="97" t="s">
        <v>141</v>
      </c>
      <c r="AH47" s="99" t="str">
        <f t="shared" si="2"/>
        <v>BAJO</v>
      </c>
      <c r="AI47" s="97" t="s">
        <v>149</v>
      </c>
      <c r="AJ47" s="97" t="s">
        <v>164</v>
      </c>
      <c r="AK47" s="99" t="str">
        <f t="shared" si="3"/>
        <v>BAJO</v>
      </c>
      <c r="AL47" s="100" t="str">
        <f>VLOOKUP($AD47,Tipologías!$B$3:$H$17,2,FALSE)</f>
        <v>BAJO</v>
      </c>
      <c r="AM47" s="100">
        <f t="shared" si="13"/>
        <v>1</v>
      </c>
      <c r="AN47" s="100" t="str">
        <f>VLOOKUP($AE47,Tipologías!$A$21:$C$24,3,FALSE)</f>
        <v>BAJO</v>
      </c>
      <c r="AO47" s="100">
        <f t="shared" si="14"/>
        <v>1</v>
      </c>
      <c r="AP47" s="100">
        <f>VLOOKUP($AI47,Tipologías!$A$38:$B$42,2,FALSE)</f>
        <v>0</v>
      </c>
      <c r="AQ47" s="100">
        <f>VLOOKUP($AJ47,Tipologías!$A$46:$B$53,2,FALSE)</f>
        <v>0.25</v>
      </c>
      <c r="AR47" s="100" t="str">
        <f t="shared" si="4"/>
        <v>BAJO</v>
      </c>
      <c r="AS47" s="100" t="str">
        <f>VLOOKUP($AG47,Tipologías!$A$29:$C$33,3,FALSE)</f>
        <v>BAJO</v>
      </c>
      <c r="AT47" s="100" t="str">
        <f t="shared" si="15"/>
        <v>BAJO</v>
      </c>
      <c r="AU47" s="100" t="str">
        <f t="shared" si="5"/>
        <v>BAJO</v>
      </c>
      <c r="AV47" s="100" t="str">
        <f>_xlfn.IFNA(VLOOKUP(AD47,Tipologías!$B$3:$H$17,4,0),"")</f>
        <v>INFORMACIÓN PÚBLICA</v>
      </c>
      <c r="AW47" s="100" t="str">
        <f t="shared" si="6"/>
        <v>IPB</v>
      </c>
      <c r="AX47" s="100" t="str">
        <f>_xlfn.IFNA(VLOOKUP(AD47,Tipologías!$B$3:$H$17,3,0),"")</f>
        <v>N/A</v>
      </c>
      <c r="AY47" s="100" t="str">
        <f>_xlfn.IFNA(VLOOKUP(AD47,Tipologías!$B$3:$H$17,5,0),"")</f>
        <v>N/A</v>
      </c>
      <c r="AZ47" s="100" t="str">
        <f>_xlfn.IFNA(VLOOKUP(AD47,Tipologías!$B$3:$H$17,6,0),"")</f>
        <v>N/A</v>
      </c>
      <c r="BA47" s="94" t="s">
        <v>239</v>
      </c>
      <c r="BB47" s="105">
        <v>44719</v>
      </c>
      <c r="BC47" s="96" t="s">
        <v>236</v>
      </c>
      <c r="BD47" s="97" t="s">
        <v>480</v>
      </c>
      <c r="BE47" s="97" t="s">
        <v>479</v>
      </c>
      <c r="BF47" s="74"/>
      <c r="BG47" s="74"/>
      <c r="BH47" s="74"/>
      <c r="BI47" s="74"/>
      <c r="BJ47" s="74"/>
      <c r="BK47" s="74"/>
      <c r="BL47" s="74"/>
      <c r="BM47" s="74"/>
      <c r="BN47" s="74"/>
      <c r="BO47" s="74"/>
      <c r="BP47" s="74"/>
      <c r="BQ47" s="74"/>
      <c r="BR47" s="74"/>
      <c r="BS47" s="74"/>
      <c r="BT47" s="74"/>
      <c r="BU47" s="74"/>
      <c r="BV47" s="74"/>
      <c r="BW47" s="74"/>
      <c r="BX47" s="74"/>
    </row>
    <row r="48" spans="1:76" s="72" customFormat="1" ht="100.55" customHeight="1" x14ac:dyDescent="0.25">
      <c r="A48" s="144">
        <v>39</v>
      </c>
      <c r="B48" s="102" t="s">
        <v>76</v>
      </c>
      <c r="C48" s="102" t="s">
        <v>199</v>
      </c>
      <c r="D48" s="103" t="s">
        <v>261</v>
      </c>
      <c r="E48" s="103" t="s">
        <v>469</v>
      </c>
      <c r="F48" s="152" t="s">
        <v>470</v>
      </c>
      <c r="G48" s="95" t="s">
        <v>180</v>
      </c>
      <c r="H48" s="95" t="s">
        <v>261</v>
      </c>
      <c r="I48" s="104" t="s">
        <v>461</v>
      </c>
      <c r="J48" s="102" t="s">
        <v>374</v>
      </c>
      <c r="K48" s="103" t="s">
        <v>375</v>
      </c>
      <c r="L48" s="103" t="s">
        <v>401</v>
      </c>
      <c r="M48" s="103" t="s">
        <v>236</v>
      </c>
      <c r="N48" s="104" t="s">
        <v>462</v>
      </c>
      <c r="O48" s="104" t="s">
        <v>184</v>
      </c>
      <c r="P48" s="103" t="s">
        <v>457</v>
      </c>
      <c r="Q48" s="96" t="s">
        <v>304</v>
      </c>
      <c r="R48" s="96" t="s">
        <v>236</v>
      </c>
      <c r="S48" s="104" t="s">
        <v>55</v>
      </c>
      <c r="T48" s="104" t="s">
        <v>463</v>
      </c>
      <c r="U48" s="97" t="s">
        <v>307</v>
      </c>
      <c r="V48" s="97" t="s">
        <v>307</v>
      </c>
      <c r="W48" s="97" t="s">
        <v>307</v>
      </c>
      <c r="X48" s="97" t="s">
        <v>307</v>
      </c>
      <c r="Y48" s="97" t="s">
        <v>307</v>
      </c>
      <c r="Z48" s="97" t="s">
        <v>307</v>
      </c>
      <c r="AA48" s="97" t="s">
        <v>236</v>
      </c>
      <c r="AB48" s="97" t="s">
        <v>236</v>
      </c>
      <c r="AC48" s="104" t="s">
        <v>236</v>
      </c>
      <c r="AD48" s="97" t="s">
        <v>266</v>
      </c>
      <c r="AE48" s="97" t="s">
        <v>172</v>
      </c>
      <c r="AF48" s="99" t="str">
        <f t="shared" si="12"/>
        <v>ALTO</v>
      </c>
      <c r="AG48" s="97" t="s">
        <v>142</v>
      </c>
      <c r="AH48" s="99" t="str">
        <f t="shared" si="2"/>
        <v>MEDIO</v>
      </c>
      <c r="AI48" s="97" t="s">
        <v>151</v>
      </c>
      <c r="AJ48" s="97" t="s">
        <v>163</v>
      </c>
      <c r="AK48" s="99" t="str">
        <f t="shared" si="3"/>
        <v>BAJO</v>
      </c>
      <c r="AL48" s="100" t="str">
        <f>VLOOKUP($AD48,Tipologías!$B$3:$H$17,2,FALSE)</f>
        <v>ALTO</v>
      </c>
      <c r="AM48" s="100">
        <f t="shared" si="13"/>
        <v>3</v>
      </c>
      <c r="AN48" s="100" t="str">
        <f>VLOOKUP($AE48,Tipologías!$A$21:$C$24,3,FALSE)</f>
        <v>MEDIO</v>
      </c>
      <c r="AO48" s="100">
        <f t="shared" si="14"/>
        <v>2</v>
      </c>
      <c r="AP48" s="100">
        <f>VLOOKUP($AI48,Tipologías!$A$38:$B$42,2,FALSE)</f>
        <v>0.5</v>
      </c>
      <c r="AQ48" s="100">
        <f>VLOOKUP($AJ48,Tipologías!$A$46:$B$53,2,FALSE)</f>
        <v>0.5</v>
      </c>
      <c r="AR48" s="100" t="str">
        <f t="shared" si="4"/>
        <v>ALTO</v>
      </c>
      <c r="AS48" s="100" t="str">
        <f>VLOOKUP($AG48,Tipologías!$A$29:$C$33,3,FALSE)</f>
        <v>MEDIO</v>
      </c>
      <c r="AT48" s="100" t="str">
        <f t="shared" si="15"/>
        <v>BAJO</v>
      </c>
      <c r="AU48" s="100" t="str">
        <f t="shared" si="5"/>
        <v>MEDIO</v>
      </c>
      <c r="AV48" s="100" t="str">
        <f>_xlfn.IFNA(VLOOKUP(AD48,Tipologías!$B$3:$H$17,4,0),"")</f>
        <v>INFORMACIÓN PÚBLICA CLASIFICADA</v>
      </c>
      <c r="AW48" s="100" t="str">
        <f t="shared" si="6"/>
        <v>IPC</v>
      </c>
      <c r="AX48" s="100" t="str">
        <f>_xlfn.IFNA(VLOOKUP(AD48,Tipologías!$B$3:$H$17,3,0),"")</f>
        <v>LEY 1712, ARTÍCULO 18 LITERAL A "EL DERECHO DE TODA PERSONA A LA INTIMIDAD."</v>
      </c>
      <c r="AY48" s="100" t="str">
        <f>_xlfn.IFNA(VLOOKUP(AD48,Tipologías!$B$3:$H$17,5,0),"")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8" s="100" t="str">
        <f>_xlfn.IFNA(VLOOKUP(AD48,Tipologías!$B$3:$H$17,6,0),"")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8" s="94" t="s">
        <v>238</v>
      </c>
      <c r="BB48" s="105">
        <v>44719</v>
      </c>
      <c r="BC48" s="96" t="s">
        <v>295</v>
      </c>
      <c r="BD48" s="97" t="s">
        <v>478</v>
      </c>
      <c r="BE48" s="97" t="s">
        <v>479</v>
      </c>
      <c r="BF48" s="74"/>
      <c r="BG48" s="74"/>
      <c r="BH48" s="74"/>
      <c r="BI48" s="74"/>
      <c r="BJ48" s="74"/>
      <c r="BK48" s="74"/>
      <c r="BL48" s="74"/>
      <c r="BM48" s="74"/>
      <c r="BN48" s="74"/>
      <c r="BO48" s="74"/>
      <c r="BP48" s="74"/>
      <c r="BQ48" s="74"/>
      <c r="BR48" s="74"/>
      <c r="BS48" s="74"/>
      <c r="BT48" s="74"/>
      <c r="BU48" s="74"/>
      <c r="BV48" s="74"/>
      <c r="BW48" s="74"/>
      <c r="BX48" s="74"/>
    </row>
    <row r="49" spans="1:76" s="73" customFormat="1" ht="100.55" customHeight="1" x14ac:dyDescent="0.25">
      <c r="A49" s="144">
        <v>40</v>
      </c>
      <c r="B49" s="102" t="s">
        <v>76</v>
      </c>
      <c r="C49" s="102" t="s">
        <v>199</v>
      </c>
      <c r="D49" s="103" t="s">
        <v>261</v>
      </c>
      <c r="E49" s="103" t="s">
        <v>471</v>
      </c>
      <c r="F49" s="152" t="s">
        <v>472</v>
      </c>
      <c r="G49" s="95" t="s">
        <v>181</v>
      </c>
      <c r="H49" s="95" t="s">
        <v>261</v>
      </c>
      <c r="I49" s="104" t="s">
        <v>249</v>
      </c>
      <c r="J49" s="102" t="s">
        <v>380</v>
      </c>
      <c r="K49" s="103" t="s">
        <v>375</v>
      </c>
      <c r="L49" s="103" t="s">
        <v>401</v>
      </c>
      <c r="M49" s="103" t="s">
        <v>455</v>
      </c>
      <c r="N49" s="104" t="s">
        <v>473</v>
      </c>
      <c r="O49" s="104" t="s">
        <v>184</v>
      </c>
      <c r="P49" s="103" t="s">
        <v>474</v>
      </c>
      <c r="Q49" s="96" t="s">
        <v>304</v>
      </c>
      <c r="R49" s="96" t="s">
        <v>236</v>
      </c>
      <c r="S49" s="104" t="s">
        <v>463</v>
      </c>
      <c r="T49" s="104" t="s">
        <v>463</v>
      </c>
      <c r="U49" s="97" t="s">
        <v>307</v>
      </c>
      <c r="V49" s="97" t="s">
        <v>307</v>
      </c>
      <c r="W49" s="97" t="s">
        <v>307</v>
      </c>
      <c r="X49" s="97" t="s">
        <v>307</v>
      </c>
      <c r="Y49" s="97" t="s">
        <v>307</v>
      </c>
      <c r="Z49" s="97" t="s">
        <v>308</v>
      </c>
      <c r="AA49" s="97" t="s">
        <v>308</v>
      </c>
      <c r="AB49" s="97" t="s">
        <v>308</v>
      </c>
      <c r="AC49" s="104" t="s">
        <v>236</v>
      </c>
      <c r="AD49" s="97" t="s">
        <v>266</v>
      </c>
      <c r="AE49" s="97" t="s">
        <v>172</v>
      </c>
      <c r="AF49" s="99" t="str">
        <f t="shared" si="12"/>
        <v>ALTO</v>
      </c>
      <c r="AG49" s="97" t="s">
        <v>144</v>
      </c>
      <c r="AH49" s="99" t="str">
        <f t="shared" si="2"/>
        <v>ALTO</v>
      </c>
      <c r="AI49" s="97" t="s">
        <v>153</v>
      </c>
      <c r="AJ49" s="97" t="s">
        <v>160</v>
      </c>
      <c r="AK49" s="99" t="str">
        <f t="shared" si="3"/>
        <v>MEDIO</v>
      </c>
      <c r="AL49" s="100" t="str">
        <f>VLOOKUP($AD49,Tipologías!$B$3:$H$17,2,FALSE)</f>
        <v>ALTO</v>
      </c>
      <c r="AM49" s="100">
        <f t="shared" si="13"/>
        <v>3</v>
      </c>
      <c r="AN49" s="100" t="str">
        <f>VLOOKUP($AE49,Tipologías!$A$21:$C$24,3,FALSE)</f>
        <v>MEDIO</v>
      </c>
      <c r="AO49" s="100">
        <f t="shared" si="14"/>
        <v>2</v>
      </c>
      <c r="AP49" s="100">
        <f>VLOOKUP($AI49,Tipologías!$A$38:$B$42,2,FALSE)</f>
        <v>1</v>
      </c>
      <c r="AQ49" s="100">
        <f>VLOOKUP($AJ49,Tipologías!$A$46:$B$53,2,FALSE)</f>
        <v>1.5</v>
      </c>
      <c r="AR49" s="100" t="str">
        <f t="shared" si="4"/>
        <v>ALTO</v>
      </c>
      <c r="AS49" s="100" t="str">
        <f>VLOOKUP($AG49,Tipologías!$A$29:$C$33,3,FALSE)</f>
        <v>ALTO</v>
      </c>
      <c r="AT49" s="100" t="str">
        <f t="shared" si="15"/>
        <v>MEDIO</v>
      </c>
      <c r="AU49" s="100" t="str">
        <f t="shared" si="5"/>
        <v>ALTO</v>
      </c>
      <c r="AV49" s="100" t="str">
        <f>_xlfn.IFNA(VLOOKUP(AD49,Tipologías!$B$3:$H$17,4,0),"")</f>
        <v>INFORMACIÓN PÚBLICA CLASIFICADA</v>
      </c>
      <c r="AW49" s="100" t="str">
        <f t="shared" si="6"/>
        <v>IPC</v>
      </c>
      <c r="AX49" s="100" t="str">
        <f>_xlfn.IFNA(VLOOKUP(AD49,Tipologías!$B$3:$H$17,3,0),"")</f>
        <v>LEY 1712, ARTÍCULO 18 LITERAL A "EL DERECHO DE TODA PERSONA A LA INTIMIDAD."</v>
      </c>
      <c r="AY49" s="100" t="str">
        <f>_xlfn.IFNA(VLOOKUP(AD49,Tipologías!$B$3:$H$17,5,0),"")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9" s="100" t="str">
        <f>_xlfn.IFNA(VLOOKUP(AD49,Tipologías!$B$3:$H$17,6,0),"")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9" s="94" t="s">
        <v>238</v>
      </c>
      <c r="BB49" s="105">
        <v>44719</v>
      </c>
      <c r="BC49" s="96" t="s">
        <v>295</v>
      </c>
      <c r="BD49" s="97" t="s">
        <v>478</v>
      </c>
      <c r="BE49" s="97" t="s">
        <v>479</v>
      </c>
      <c r="BF49" s="74"/>
      <c r="BG49" s="74"/>
      <c r="BH49" s="74"/>
      <c r="BI49" s="74"/>
      <c r="BJ49" s="74"/>
      <c r="BK49" s="74"/>
      <c r="BL49" s="74"/>
      <c r="BM49" s="74"/>
      <c r="BN49" s="74"/>
      <c r="BO49" s="74"/>
      <c r="BP49" s="74"/>
      <c r="BQ49" s="74"/>
      <c r="BR49" s="74"/>
      <c r="BS49" s="74"/>
      <c r="BT49" s="74"/>
      <c r="BU49" s="74"/>
      <c r="BV49" s="74"/>
      <c r="BW49" s="74"/>
      <c r="BX49" s="74"/>
    </row>
    <row r="50" spans="1:76" s="72" customFormat="1" ht="100.55" customHeight="1" x14ac:dyDescent="0.25">
      <c r="A50" s="144">
        <v>41</v>
      </c>
      <c r="B50" s="102" t="s">
        <v>76</v>
      </c>
      <c r="C50" s="102" t="s">
        <v>199</v>
      </c>
      <c r="D50" s="103" t="s">
        <v>261</v>
      </c>
      <c r="E50" s="103" t="s">
        <v>471</v>
      </c>
      <c r="F50" s="152" t="s">
        <v>475</v>
      </c>
      <c r="G50" s="95" t="s">
        <v>240</v>
      </c>
      <c r="H50" s="95" t="s">
        <v>261</v>
      </c>
      <c r="I50" s="104" t="s">
        <v>249</v>
      </c>
      <c r="J50" s="102" t="s">
        <v>374</v>
      </c>
      <c r="K50" s="103" t="s">
        <v>375</v>
      </c>
      <c r="L50" s="103" t="s">
        <v>401</v>
      </c>
      <c r="M50" s="103" t="s">
        <v>463</v>
      </c>
      <c r="N50" s="104" t="s">
        <v>476</v>
      </c>
      <c r="O50" s="104" t="s">
        <v>184</v>
      </c>
      <c r="P50" s="103" t="s">
        <v>474</v>
      </c>
      <c r="Q50" s="96" t="s">
        <v>304</v>
      </c>
      <c r="R50" s="96" t="s">
        <v>236</v>
      </c>
      <c r="S50" s="104" t="s">
        <v>463</v>
      </c>
      <c r="T50" s="104" t="s">
        <v>463</v>
      </c>
      <c r="U50" s="97" t="s">
        <v>307</v>
      </c>
      <c r="V50" s="97" t="s">
        <v>308</v>
      </c>
      <c r="W50" s="97" t="s">
        <v>307</v>
      </c>
      <c r="X50" s="97" t="s">
        <v>307</v>
      </c>
      <c r="Y50" s="97" t="s">
        <v>307</v>
      </c>
      <c r="Z50" s="97" t="s">
        <v>308</v>
      </c>
      <c r="AA50" s="97" t="s">
        <v>308</v>
      </c>
      <c r="AB50" s="97" t="s">
        <v>308</v>
      </c>
      <c r="AC50" s="104" t="s">
        <v>236</v>
      </c>
      <c r="AD50" s="97" t="s">
        <v>266</v>
      </c>
      <c r="AE50" s="97" t="s">
        <v>172</v>
      </c>
      <c r="AF50" s="99" t="str">
        <f t="shared" si="12"/>
        <v>ALTO</v>
      </c>
      <c r="AG50" s="97" t="s">
        <v>144</v>
      </c>
      <c r="AH50" s="99" t="str">
        <f t="shared" si="2"/>
        <v>ALTO</v>
      </c>
      <c r="AI50" s="97" t="s">
        <v>153</v>
      </c>
      <c r="AJ50" s="97" t="s">
        <v>160</v>
      </c>
      <c r="AK50" s="99" t="str">
        <f t="shared" si="3"/>
        <v>MEDIO</v>
      </c>
      <c r="AL50" s="100" t="str">
        <f>VLOOKUP($AD50,Tipologías!$B$3:$H$17,2,FALSE)</f>
        <v>ALTO</v>
      </c>
      <c r="AM50" s="100">
        <f t="shared" si="13"/>
        <v>3</v>
      </c>
      <c r="AN50" s="100" t="str">
        <f>VLOOKUP($AE50,Tipologías!$A$21:$C$24,3,FALSE)</f>
        <v>MEDIO</v>
      </c>
      <c r="AO50" s="100">
        <f t="shared" si="14"/>
        <v>2</v>
      </c>
      <c r="AP50" s="100">
        <f>VLOOKUP($AI50,Tipologías!$A$38:$B$42,2,FALSE)</f>
        <v>1</v>
      </c>
      <c r="AQ50" s="100">
        <f>VLOOKUP($AJ50,Tipologías!$A$46:$B$53,2,FALSE)</f>
        <v>1.5</v>
      </c>
      <c r="AR50" s="100" t="str">
        <f t="shared" si="4"/>
        <v>ALTO</v>
      </c>
      <c r="AS50" s="100" t="str">
        <f>VLOOKUP($AG50,Tipologías!$A$29:$C$33,3,FALSE)</f>
        <v>ALTO</v>
      </c>
      <c r="AT50" s="100" t="str">
        <f t="shared" si="15"/>
        <v>MEDIO</v>
      </c>
      <c r="AU50" s="100" t="str">
        <f t="shared" si="5"/>
        <v>ALTO</v>
      </c>
      <c r="AV50" s="100" t="str">
        <f>_xlfn.IFNA(VLOOKUP(AD50,Tipologías!$B$3:$H$17,4,0),"")</f>
        <v>INFORMACIÓN PÚBLICA CLASIFICADA</v>
      </c>
      <c r="AW50" s="100" t="str">
        <f t="shared" si="6"/>
        <v>IPC</v>
      </c>
      <c r="AX50" s="100" t="str">
        <f>_xlfn.IFNA(VLOOKUP(AD50,Tipologías!$B$3:$H$17,3,0),"")</f>
        <v>LEY 1712, ARTÍCULO 18 LITERAL A "EL DERECHO DE TODA PERSONA A LA INTIMIDAD."</v>
      </c>
      <c r="AY50" s="100" t="str">
        <f>_xlfn.IFNA(VLOOKUP(AD50,Tipologías!$B$3:$H$17,5,0),"")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0" s="100" t="str">
        <f>_xlfn.IFNA(VLOOKUP(AD50,Tipologías!$B$3:$H$17,6,0),"")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0" s="94" t="s">
        <v>238</v>
      </c>
      <c r="BB50" s="105">
        <v>44719</v>
      </c>
      <c r="BC50" s="96" t="s">
        <v>295</v>
      </c>
      <c r="BD50" s="97" t="s">
        <v>478</v>
      </c>
      <c r="BE50" s="97" t="s">
        <v>479</v>
      </c>
      <c r="BF50" s="74"/>
      <c r="BG50" s="74"/>
      <c r="BH50" s="74"/>
      <c r="BI50" s="74"/>
      <c r="BJ50" s="74"/>
      <c r="BK50" s="74"/>
      <c r="BL50" s="74"/>
      <c r="BM50" s="74"/>
      <c r="BN50" s="74"/>
      <c r="BO50" s="74"/>
      <c r="BP50" s="74"/>
      <c r="BQ50" s="74"/>
      <c r="BR50" s="74"/>
      <c r="BS50" s="74"/>
      <c r="BT50" s="74"/>
      <c r="BU50" s="74"/>
      <c r="BV50" s="74"/>
      <c r="BW50" s="74"/>
      <c r="BX50" s="74"/>
    </row>
    <row r="51" spans="1:76" s="73" customFormat="1" ht="100.55" customHeight="1" x14ac:dyDescent="0.25">
      <c r="A51" s="144">
        <v>42</v>
      </c>
      <c r="B51" s="102" t="s">
        <v>76</v>
      </c>
      <c r="C51" s="102" t="s">
        <v>199</v>
      </c>
      <c r="D51" s="103" t="s">
        <v>261</v>
      </c>
      <c r="E51" s="103" t="s">
        <v>471</v>
      </c>
      <c r="F51" s="152" t="s">
        <v>477</v>
      </c>
      <c r="G51" s="95" t="s">
        <v>180</v>
      </c>
      <c r="H51" s="95" t="s">
        <v>261</v>
      </c>
      <c r="I51" s="104" t="s">
        <v>249</v>
      </c>
      <c r="J51" s="102" t="s">
        <v>374</v>
      </c>
      <c r="K51" s="103" t="s">
        <v>375</v>
      </c>
      <c r="L51" s="103" t="s">
        <v>401</v>
      </c>
      <c r="M51" s="103" t="s">
        <v>463</v>
      </c>
      <c r="N51" s="104" t="s">
        <v>476</v>
      </c>
      <c r="O51" s="104" t="s">
        <v>184</v>
      </c>
      <c r="P51" s="103" t="s">
        <v>474</v>
      </c>
      <c r="Q51" s="96" t="s">
        <v>304</v>
      </c>
      <c r="R51" s="96" t="s">
        <v>236</v>
      </c>
      <c r="S51" s="104" t="s">
        <v>463</v>
      </c>
      <c r="T51" s="104" t="s">
        <v>463</v>
      </c>
      <c r="U51" s="97" t="s">
        <v>307</v>
      </c>
      <c r="V51" s="97" t="s">
        <v>308</v>
      </c>
      <c r="W51" s="97" t="s">
        <v>307</v>
      </c>
      <c r="X51" s="97" t="s">
        <v>307</v>
      </c>
      <c r="Y51" s="97" t="s">
        <v>307</v>
      </c>
      <c r="Z51" s="97" t="s">
        <v>308</v>
      </c>
      <c r="AA51" s="97" t="s">
        <v>308</v>
      </c>
      <c r="AB51" s="97" t="s">
        <v>308</v>
      </c>
      <c r="AC51" s="104" t="s">
        <v>236</v>
      </c>
      <c r="AD51" s="97" t="s">
        <v>266</v>
      </c>
      <c r="AE51" s="97" t="s">
        <v>172</v>
      </c>
      <c r="AF51" s="99" t="str">
        <f t="shared" si="12"/>
        <v>ALTO</v>
      </c>
      <c r="AG51" s="97" t="s">
        <v>144</v>
      </c>
      <c r="AH51" s="99" t="str">
        <f t="shared" si="2"/>
        <v>ALTO</v>
      </c>
      <c r="AI51" s="97" t="s">
        <v>153</v>
      </c>
      <c r="AJ51" s="97" t="s">
        <v>160</v>
      </c>
      <c r="AK51" s="99" t="str">
        <f t="shared" si="3"/>
        <v>MEDIO</v>
      </c>
      <c r="AL51" s="100" t="str">
        <f>VLOOKUP($AD51,Tipologías!$B$3:$H$17,2,FALSE)</f>
        <v>ALTO</v>
      </c>
      <c r="AM51" s="100">
        <f t="shared" si="13"/>
        <v>3</v>
      </c>
      <c r="AN51" s="100" t="str">
        <f>VLOOKUP($AE51,Tipologías!$A$21:$C$24,3,FALSE)</f>
        <v>MEDIO</v>
      </c>
      <c r="AO51" s="100">
        <f t="shared" si="14"/>
        <v>2</v>
      </c>
      <c r="AP51" s="100">
        <f>VLOOKUP($AI51,Tipologías!$A$38:$B$42,2,FALSE)</f>
        <v>1</v>
      </c>
      <c r="AQ51" s="100">
        <f>VLOOKUP($AJ51,Tipologías!$A$46:$B$53,2,FALSE)</f>
        <v>1.5</v>
      </c>
      <c r="AR51" s="100" t="str">
        <f t="shared" si="4"/>
        <v>ALTO</v>
      </c>
      <c r="AS51" s="100" t="str">
        <f>VLOOKUP($AG51,Tipologías!$A$29:$C$33,3,FALSE)</f>
        <v>ALTO</v>
      </c>
      <c r="AT51" s="100" t="str">
        <f t="shared" si="15"/>
        <v>MEDIO</v>
      </c>
      <c r="AU51" s="100" t="str">
        <f t="shared" si="5"/>
        <v>ALTO</v>
      </c>
      <c r="AV51" s="100" t="str">
        <f>_xlfn.IFNA(VLOOKUP(AD51,Tipologías!$B$3:$H$17,4,0),"")</f>
        <v>INFORMACIÓN PÚBLICA CLASIFICADA</v>
      </c>
      <c r="AW51" s="100" t="str">
        <f t="shared" si="6"/>
        <v>IPC</v>
      </c>
      <c r="AX51" s="100" t="str">
        <f>_xlfn.IFNA(VLOOKUP(AD51,Tipologías!$B$3:$H$17,3,0),"")</f>
        <v>LEY 1712, ARTÍCULO 18 LITERAL A "EL DERECHO DE TODA PERSONA A LA INTIMIDAD."</v>
      </c>
      <c r="AY51" s="100" t="str">
        <f>_xlfn.IFNA(VLOOKUP(AD51,Tipologías!$B$3:$H$17,5,0),"")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1" s="100" t="str">
        <f>_xlfn.IFNA(VLOOKUP(AD51,Tipologías!$B$3:$H$17,6,0),"")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1" s="94" t="s">
        <v>238</v>
      </c>
      <c r="BB51" s="105">
        <v>44719</v>
      </c>
      <c r="BC51" s="96" t="s">
        <v>295</v>
      </c>
      <c r="BD51" s="97" t="s">
        <v>480</v>
      </c>
      <c r="BE51" s="97" t="s">
        <v>479</v>
      </c>
      <c r="BF51" s="74"/>
      <c r="BG51" s="74"/>
      <c r="BH51" s="74"/>
      <c r="BI51" s="74"/>
      <c r="BJ51" s="74"/>
      <c r="BK51" s="74"/>
      <c r="BL51" s="74"/>
      <c r="BM51" s="74"/>
      <c r="BN51" s="74"/>
      <c r="BO51" s="74"/>
      <c r="BP51" s="74"/>
      <c r="BQ51" s="74"/>
      <c r="BR51" s="74"/>
      <c r="BS51" s="74"/>
      <c r="BT51" s="74"/>
      <c r="BU51" s="74"/>
      <c r="BV51" s="74"/>
      <c r="BW51" s="74"/>
      <c r="BX51" s="74"/>
    </row>
    <row r="52" spans="1:76" s="72" customFormat="1" ht="100.55" customHeight="1" x14ac:dyDescent="0.25">
      <c r="A52" s="144">
        <v>43</v>
      </c>
      <c r="B52" s="102" t="s">
        <v>76</v>
      </c>
      <c r="C52" s="102" t="s">
        <v>198</v>
      </c>
      <c r="D52" s="103" t="s">
        <v>262</v>
      </c>
      <c r="E52" s="103" t="s">
        <v>481</v>
      </c>
      <c r="F52" s="152" t="s">
        <v>482</v>
      </c>
      <c r="G52" s="95" t="s">
        <v>214</v>
      </c>
      <c r="H52" s="95" t="s">
        <v>262</v>
      </c>
      <c r="I52" s="104" t="s">
        <v>483</v>
      </c>
      <c r="J52" s="102" t="s">
        <v>374</v>
      </c>
      <c r="K52" s="103" t="s">
        <v>375</v>
      </c>
      <c r="L52" s="103" t="s">
        <v>401</v>
      </c>
      <c r="M52" s="103" t="s">
        <v>484</v>
      </c>
      <c r="N52" s="104" t="s">
        <v>485</v>
      </c>
      <c r="O52" s="104" t="s">
        <v>191</v>
      </c>
      <c r="P52" s="103" t="s">
        <v>352</v>
      </c>
      <c r="Q52" s="96" t="s">
        <v>304</v>
      </c>
      <c r="R52" s="96" t="s">
        <v>304</v>
      </c>
      <c r="S52" s="104" t="s">
        <v>236</v>
      </c>
      <c r="T52" s="104" t="s">
        <v>486</v>
      </c>
      <c r="U52" s="97" t="s">
        <v>307</v>
      </c>
      <c r="V52" s="97" t="s">
        <v>307</v>
      </c>
      <c r="W52" s="97" t="s">
        <v>307</v>
      </c>
      <c r="X52" s="97" t="s">
        <v>307</v>
      </c>
      <c r="Y52" s="97" t="s">
        <v>308</v>
      </c>
      <c r="Z52" s="97" t="s">
        <v>308</v>
      </c>
      <c r="AA52" s="97" t="s">
        <v>236</v>
      </c>
      <c r="AB52" s="97" t="s">
        <v>236</v>
      </c>
      <c r="AC52" s="104" t="s">
        <v>236</v>
      </c>
      <c r="AD52" s="97" t="s">
        <v>266</v>
      </c>
      <c r="AE52" s="97" t="s">
        <v>172</v>
      </c>
      <c r="AF52" s="99" t="str">
        <f t="shared" si="12"/>
        <v>ALTO</v>
      </c>
      <c r="AG52" s="97" t="s">
        <v>145</v>
      </c>
      <c r="AH52" s="99" t="str">
        <f t="shared" si="2"/>
        <v>ALTO</v>
      </c>
      <c r="AI52" s="97" t="s">
        <v>155</v>
      </c>
      <c r="AJ52" s="97" t="s">
        <v>157</v>
      </c>
      <c r="AK52" s="99" t="str">
        <f t="shared" si="3"/>
        <v>ALTO</v>
      </c>
      <c r="AL52" s="100" t="str">
        <f>VLOOKUP($AD52,Tipologías!$B$3:$H$17,2,FALSE)</f>
        <v>ALTO</v>
      </c>
      <c r="AM52" s="100">
        <f t="shared" si="13"/>
        <v>3</v>
      </c>
      <c r="AN52" s="100" t="str">
        <f>VLOOKUP($AE52,Tipologías!$A$21:$C$24,3,FALSE)</f>
        <v>MEDIO</v>
      </c>
      <c r="AO52" s="100">
        <f t="shared" si="14"/>
        <v>2</v>
      </c>
      <c r="AP52" s="100">
        <f>VLOOKUP($AI52,Tipologías!$A$38:$B$42,2,FALSE)</f>
        <v>2</v>
      </c>
      <c r="AQ52" s="100">
        <f>VLOOKUP($AJ52,Tipologías!$A$46:$B$53,2,FALSE)</f>
        <v>2.5</v>
      </c>
      <c r="AR52" s="100" t="str">
        <f t="shared" si="4"/>
        <v>ALTO</v>
      </c>
      <c r="AS52" s="100" t="str">
        <f>VLOOKUP($AG52,Tipologías!$A$29:$C$33,3,FALSE)</f>
        <v>ALTO</v>
      </c>
      <c r="AT52" s="100" t="str">
        <f t="shared" si="15"/>
        <v>ALTO</v>
      </c>
      <c r="AU52" s="100" t="str">
        <f t="shared" si="5"/>
        <v>ALTO</v>
      </c>
      <c r="AV52" s="100" t="str">
        <f>_xlfn.IFNA(VLOOKUP(AD52,Tipologías!$B$3:$H$17,4,0),"")</f>
        <v>INFORMACIÓN PÚBLICA CLASIFICADA</v>
      </c>
      <c r="AW52" s="100" t="str">
        <f t="shared" si="6"/>
        <v>IPC</v>
      </c>
      <c r="AX52" s="100" t="str">
        <f>_xlfn.IFNA(VLOOKUP(AD52,Tipologías!$B$3:$H$17,3,0),"")</f>
        <v>LEY 1712, ARTÍCULO 18 LITERAL A "EL DERECHO DE TODA PERSONA A LA INTIMIDAD."</v>
      </c>
      <c r="AY52" s="100" t="str">
        <f>_xlfn.IFNA(VLOOKUP(AD52,Tipologías!$B$3:$H$17,5,0),"")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2" s="100" t="str">
        <f>_xlfn.IFNA(VLOOKUP(AD52,Tipologías!$B$3:$H$17,6,0),"")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2" s="94" t="s">
        <v>237</v>
      </c>
      <c r="BB52" s="105">
        <v>44719</v>
      </c>
      <c r="BC52" s="96" t="s">
        <v>242</v>
      </c>
      <c r="BD52" s="97" t="s">
        <v>490</v>
      </c>
      <c r="BE52" s="97" t="s">
        <v>491</v>
      </c>
      <c r="BF52" s="74"/>
      <c r="BG52" s="74"/>
      <c r="BH52" s="74"/>
      <c r="BI52" s="74"/>
      <c r="BJ52" s="74"/>
      <c r="BK52" s="74"/>
      <c r="BL52" s="74"/>
      <c r="BM52" s="74"/>
      <c r="BN52" s="74"/>
      <c r="BO52" s="74"/>
      <c r="BP52" s="74"/>
      <c r="BQ52" s="74"/>
      <c r="BR52" s="74"/>
      <c r="BS52" s="74"/>
      <c r="BT52" s="74"/>
      <c r="BU52" s="74"/>
      <c r="BV52" s="74"/>
      <c r="BW52" s="74"/>
      <c r="BX52" s="74"/>
    </row>
    <row r="53" spans="1:76" s="72" customFormat="1" ht="100.55" customHeight="1" x14ac:dyDescent="0.25">
      <c r="A53" s="144">
        <v>44</v>
      </c>
      <c r="B53" s="102" t="s">
        <v>76</v>
      </c>
      <c r="C53" s="102" t="s">
        <v>198</v>
      </c>
      <c r="D53" s="103" t="s">
        <v>262</v>
      </c>
      <c r="E53" s="103" t="s">
        <v>487</v>
      </c>
      <c r="F53" s="152" t="s">
        <v>488</v>
      </c>
      <c r="G53" s="95" t="s">
        <v>180</v>
      </c>
      <c r="H53" s="95" t="s">
        <v>262</v>
      </c>
      <c r="I53" s="104" t="s">
        <v>483</v>
      </c>
      <c r="J53" s="102" t="s">
        <v>374</v>
      </c>
      <c r="K53" s="103" t="s">
        <v>375</v>
      </c>
      <c r="L53" s="103" t="s">
        <v>401</v>
      </c>
      <c r="M53" s="103" t="s">
        <v>484</v>
      </c>
      <c r="N53" s="104" t="s">
        <v>489</v>
      </c>
      <c r="O53" s="104" t="s">
        <v>184</v>
      </c>
      <c r="P53" s="103" t="s">
        <v>352</v>
      </c>
      <c r="Q53" s="96" t="s">
        <v>304</v>
      </c>
      <c r="R53" s="96" t="s">
        <v>236</v>
      </c>
      <c r="S53" s="104" t="s">
        <v>463</v>
      </c>
      <c r="T53" s="104" t="s">
        <v>463</v>
      </c>
      <c r="U53" s="97" t="s">
        <v>307</v>
      </c>
      <c r="V53" s="97" t="s">
        <v>307</v>
      </c>
      <c r="W53" s="97" t="s">
        <v>307</v>
      </c>
      <c r="X53" s="97" t="s">
        <v>307</v>
      </c>
      <c r="Y53" s="97" t="s">
        <v>308</v>
      </c>
      <c r="Z53" s="97" t="s">
        <v>308</v>
      </c>
      <c r="AA53" s="97" t="s">
        <v>236</v>
      </c>
      <c r="AB53" s="97" t="s">
        <v>236</v>
      </c>
      <c r="AC53" s="104" t="s">
        <v>236</v>
      </c>
      <c r="AD53" s="97" t="s">
        <v>276</v>
      </c>
      <c r="AE53" s="97" t="s">
        <v>172</v>
      </c>
      <c r="AF53" s="99" t="str">
        <f t="shared" si="12"/>
        <v>ALTO</v>
      </c>
      <c r="AG53" s="97" t="s">
        <v>145</v>
      </c>
      <c r="AH53" s="99" t="str">
        <f t="shared" si="2"/>
        <v>ALTO</v>
      </c>
      <c r="AI53" s="97" t="s">
        <v>155</v>
      </c>
      <c r="AJ53" s="97" t="s">
        <v>159</v>
      </c>
      <c r="AK53" s="99" t="str">
        <f t="shared" si="3"/>
        <v>ALTO</v>
      </c>
      <c r="AL53" s="100" t="str">
        <f>VLOOKUP($AD53,Tipologías!$B$3:$H$17,2,FALSE)</f>
        <v>ALTO</v>
      </c>
      <c r="AM53" s="100">
        <f t="shared" si="13"/>
        <v>3</v>
      </c>
      <c r="AN53" s="100" t="str">
        <f>VLOOKUP($AE53,Tipologías!$A$21:$C$24,3,FALSE)</f>
        <v>MEDIO</v>
      </c>
      <c r="AO53" s="100">
        <f t="shared" si="14"/>
        <v>2</v>
      </c>
      <c r="AP53" s="100">
        <f>VLOOKUP($AI53,Tipologías!$A$38:$B$42,2,FALSE)</f>
        <v>2</v>
      </c>
      <c r="AQ53" s="100">
        <f>VLOOKUP($AJ53,Tipologías!$A$46:$B$53,2,FALSE)</f>
        <v>2</v>
      </c>
      <c r="AR53" s="100" t="str">
        <f t="shared" si="4"/>
        <v>ALTO</v>
      </c>
      <c r="AS53" s="100" t="str">
        <f>VLOOKUP($AG53,Tipologías!$A$29:$C$33,3,FALSE)</f>
        <v>ALTO</v>
      </c>
      <c r="AT53" s="100" t="str">
        <f t="shared" si="15"/>
        <v>ALTO</v>
      </c>
      <c r="AU53" s="100" t="str">
        <f t="shared" si="5"/>
        <v>ALTO</v>
      </c>
      <c r="AV53" s="100" t="str">
        <f>_xlfn.IFNA(VLOOKUP(AD53,Tipologías!$B$3:$H$17,4,0),"")</f>
        <v>INFORMACIÓN PÚBLICA RESERVADA</v>
      </c>
      <c r="AW53" s="100" t="str">
        <f t="shared" si="6"/>
        <v>IPR</v>
      </c>
      <c r="AX53" s="100" t="str">
        <f>_xlfn.IFNA(VLOOKUP(AD53,Tipologías!$B$3:$H$17,3,0),"")</f>
        <v>LEY 1712 ARTÍCULO 19 LITERAL H "LA ESTABILIDAD MACROECONÓMICA Y FINANCIERA DEL PAÍS."</v>
      </c>
      <c r="AY53" s="100" t="str">
        <f>_xlfn.IFNA(VLOOKUP(AD53,Tipologías!$B$3:$H$17,5,0),"")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53" s="100" t="str">
        <f>_xlfn.IFNA(VLOOKUP(AD53,Tipologías!$B$3:$H$17,6,0),"")</f>
        <v>LEY 1712 DE 2014</v>
      </c>
      <c r="BA53" s="94" t="s">
        <v>238</v>
      </c>
      <c r="BB53" s="105">
        <v>44719</v>
      </c>
      <c r="BC53" s="96" t="s">
        <v>242</v>
      </c>
      <c r="BD53" s="97" t="s">
        <v>492</v>
      </c>
      <c r="BE53" s="97" t="s">
        <v>491</v>
      </c>
      <c r="BF53" s="74"/>
      <c r="BG53" s="74"/>
      <c r="BH53" s="74"/>
      <c r="BI53" s="74"/>
      <c r="BJ53" s="74"/>
      <c r="BK53" s="74"/>
      <c r="BL53" s="74"/>
      <c r="BM53" s="74"/>
      <c r="BN53" s="74"/>
      <c r="BO53" s="74"/>
      <c r="BP53" s="74"/>
      <c r="BQ53" s="74"/>
      <c r="BR53" s="74"/>
      <c r="BS53" s="74"/>
      <c r="BT53" s="74"/>
      <c r="BU53" s="74"/>
      <c r="BV53" s="74"/>
      <c r="BW53" s="74"/>
      <c r="BX53" s="74"/>
    </row>
    <row r="54" spans="1:76" s="72" customFormat="1" ht="100.55" customHeight="1" x14ac:dyDescent="0.25">
      <c r="A54" s="144">
        <v>45</v>
      </c>
      <c r="B54" s="102" t="s">
        <v>76</v>
      </c>
      <c r="C54" s="102" t="s">
        <v>88</v>
      </c>
      <c r="D54" s="103" t="s">
        <v>493</v>
      </c>
      <c r="E54" s="103" t="s">
        <v>494</v>
      </c>
      <c r="F54" s="152" t="s">
        <v>495</v>
      </c>
      <c r="G54" s="95" t="s">
        <v>214</v>
      </c>
      <c r="H54" s="95" t="s">
        <v>493</v>
      </c>
      <c r="I54" s="104" t="s">
        <v>263</v>
      </c>
      <c r="J54" s="102" t="s">
        <v>374</v>
      </c>
      <c r="K54" s="103" t="s">
        <v>375</v>
      </c>
      <c r="L54" s="103" t="s">
        <v>401</v>
      </c>
      <c r="M54" s="103" t="s">
        <v>236</v>
      </c>
      <c r="N54" s="104" t="s">
        <v>496</v>
      </c>
      <c r="O54" s="104" t="s">
        <v>191</v>
      </c>
      <c r="P54" s="103" t="s">
        <v>377</v>
      </c>
      <c r="Q54" s="96" t="s">
        <v>304</v>
      </c>
      <c r="R54" s="96" t="s">
        <v>304</v>
      </c>
      <c r="S54" s="104" t="s">
        <v>236</v>
      </c>
      <c r="T54" s="104" t="s">
        <v>236</v>
      </c>
      <c r="U54" s="97" t="s">
        <v>307</v>
      </c>
      <c r="V54" s="97" t="s">
        <v>307</v>
      </c>
      <c r="W54" s="97" t="s">
        <v>307</v>
      </c>
      <c r="X54" s="97" t="s">
        <v>307</v>
      </c>
      <c r="Y54" s="97" t="s">
        <v>308</v>
      </c>
      <c r="Z54" s="97" t="s">
        <v>308</v>
      </c>
      <c r="AA54" s="97" t="s">
        <v>236</v>
      </c>
      <c r="AB54" s="97" t="s">
        <v>236</v>
      </c>
      <c r="AC54" s="104" t="s">
        <v>236</v>
      </c>
      <c r="AD54" s="97" t="s">
        <v>266</v>
      </c>
      <c r="AE54" s="97" t="s">
        <v>174</v>
      </c>
      <c r="AF54" s="99" t="str">
        <f t="shared" si="12"/>
        <v>ALTO</v>
      </c>
      <c r="AG54" s="97" t="s">
        <v>142</v>
      </c>
      <c r="AH54" s="99" t="str">
        <f t="shared" si="2"/>
        <v>MEDIO</v>
      </c>
      <c r="AI54" s="97" t="s">
        <v>151</v>
      </c>
      <c r="AJ54" s="97" t="s">
        <v>161</v>
      </c>
      <c r="AK54" s="99" t="str">
        <f t="shared" si="3"/>
        <v>BAJO</v>
      </c>
      <c r="AL54" s="100" t="str">
        <f>VLOOKUP($AD54,Tipologías!$B$3:$H$17,2,FALSE)</f>
        <v>ALTO</v>
      </c>
      <c r="AM54" s="100">
        <f t="shared" si="13"/>
        <v>3</v>
      </c>
      <c r="AN54" s="100" t="str">
        <f>VLOOKUP($AE54,Tipologías!$A$21:$C$24,3,FALSE)</f>
        <v>ALTO</v>
      </c>
      <c r="AO54" s="100">
        <f t="shared" si="14"/>
        <v>3</v>
      </c>
      <c r="AP54" s="100">
        <f>VLOOKUP($AI54,Tipologías!$A$38:$B$42,2,FALSE)</f>
        <v>0.5</v>
      </c>
      <c r="AQ54" s="100">
        <f>VLOOKUP($AJ54,Tipologías!$A$46:$B$53,2,FALSE)</f>
        <v>1.25</v>
      </c>
      <c r="AR54" s="100" t="str">
        <f t="shared" si="4"/>
        <v>ALTO</v>
      </c>
      <c r="AS54" s="100" t="str">
        <f>VLOOKUP($AG54,Tipologías!$A$29:$C$33,3,FALSE)</f>
        <v>MEDIO</v>
      </c>
      <c r="AT54" s="100" t="str">
        <f t="shared" si="15"/>
        <v>BAJO</v>
      </c>
      <c r="AU54" s="100" t="str">
        <f t="shared" si="5"/>
        <v>MEDIO</v>
      </c>
      <c r="AV54" s="100" t="str">
        <f>_xlfn.IFNA(VLOOKUP(AD54,Tipologías!$B$3:$H$17,4,0),"")</f>
        <v>INFORMACIÓN PÚBLICA CLASIFICADA</v>
      </c>
      <c r="AW54" s="100" t="str">
        <f t="shared" si="6"/>
        <v>IPC</v>
      </c>
      <c r="AX54" s="100" t="str">
        <f>_xlfn.IFNA(VLOOKUP(AD54,Tipologías!$B$3:$H$17,3,0),"")</f>
        <v>LEY 1712, ARTÍCULO 18 LITERAL A "EL DERECHO DE TODA PERSONA A LA INTIMIDAD."</v>
      </c>
      <c r="AY54" s="100" t="str">
        <f>_xlfn.IFNA(VLOOKUP(AD54,Tipologías!$B$3:$H$17,5,0),"")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4" s="100" t="str">
        <f>_xlfn.IFNA(VLOOKUP(AD54,Tipologías!$B$3:$H$17,6,0),"")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4" s="94" t="s">
        <v>238</v>
      </c>
      <c r="BB54" s="105">
        <v>44719</v>
      </c>
      <c r="BC54" s="96" t="s">
        <v>284</v>
      </c>
      <c r="BD54" s="97" t="s">
        <v>516</v>
      </c>
      <c r="BE54" s="97" t="s">
        <v>517</v>
      </c>
      <c r="BF54" s="74"/>
      <c r="BG54" s="74"/>
      <c r="BH54" s="74"/>
      <c r="BI54" s="74"/>
      <c r="BJ54" s="74"/>
      <c r="BK54" s="74"/>
      <c r="BL54" s="74"/>
      <c r="BM54" s="74"/>
      <c r="BN54" s="74"/>
      <c r="BO54" s="74"/>
      <c r="BP54" s="74"/>
      <c r="BQ54" s="74"/>
      <c r="BR54" s="74"/>
      <c r="BS54" s="74"/>
      <c r="BT54" s="74"/>
      <c r="BU54" s="74"/>
      <c r="BV54" s="74"/>
      <c r="BW54" s="74"/>
      <c r="BX54" s="74"/>
    </row>
    <row r="55" spans="1:76" s="73" customFormat="1" ht="100.55" customHeight="1" x14ac:dyDescent="0.25">
      <c r="A55" s="144">
        <v>46</v>
      </c>
      <c r="B55" s="102" t="s">
        <v>76</v>
      </c>
      <c r="C55" s="102" t="s">
        <v>88</v>
      </c>
      <c r="D55" s="103" t="s">
        <v>493</v>
      </c>
      <c r="E55" s="103" t="s">
        <v>497</v>
      </c>
      <c r="F55" s="152" t="s">
        <v>498</v>
      </c>
      <c r="G55" s="95" t="s">
        <v>246</v>
      </c>
      <c r="H55" s="95" t="s">
        <v>493</v>
      </c>
      <c r="I55" s="104" t="s">
        <v>263</v>
      </c>
      <c r="J55" s="102" t="s">
        <v>374</v>
      </c>
      <c r="K55" s="103" t="s">
        <v>375</v>
      </c>
      <c r="L55" s="103" t="s">
        <v>401</v>
      </c>
      <c r="M55" s="103" t="s">
        <v>236</v>
      </c>
      <c r="N55" s="104" t="s">
        <v>496</v>
      </c>
      <c r="O55" s="104" t="s">
        <v>191</v>
      </c>
      <c r="P55" s="103" t="s">
        <v>377</v>
      </c>
      <c r="Q55" s="96" t="s">
        <v>304</v>
      </c>
      <c r="R55" s="96" t="s">
        <v>304</v>
      </c>
      <c r="S55" s="104" t="s">
        <v>236</v>
      </c>
      <c r="T55" s="104" t="s">
        <v>236</v>
      </c>
      <c r="U55" s="97" t="s">
        <v>308</v>
      </c>
      <c r="V55" s="97" t="s">
        <v>308</v>
      </c>
      <c r="W55" s="97" t="s">
        <v>308</v>
      </c>
      <c r="X55" s="97" t="s">
        <v>308</v>
      </c>
      <c r="Y55" s="97" t="s">
        <v>308</v>
      </c>
      <c r="Z55" s="97" t="s">
        <v>308</v>
      </c>
      <c r="AA55" s="97" t="s">
        <v>236</v>
      </c>
      <c r="AB55" s="97" t="s">
        <v>236</v>
      </c>
      <c r="AC55" s="104" t="s">
        <v>236</v>
      </c>
      <c r="AD55" s="97" t="s">
        <v>266</v>
      </c>
      <c r="AE55" s="97" t="s">
        <v>174</v>
      </c>
      <c r="AF55" s="99" t="str">
        <f t="shared" si="12"/>
        <v>ALTO</v>
      </c>
      <c r="AG55" s="97" t="s">
        <v>142</v>
      </c>
      <c r="AH55" s="99" t="str">
        <f t="shared" si="2"/>
        <v>MEDIO</v>
      </c>
      <c r="AI55" s="97" t="s">
        <v>151</v>
      </c>
      <c r="AJ55" s="97" t="s">
        <v>161</v>
      </c>
      <c r="AK55" s="99" t="str">
        <f t="shared" si="3"/>
        <v>BAJO</v>
      </c>
      <c r="AL55" s="100" t="str">
        <f>VLOOKUP($AD55,Tipologías!$B$3:$H$17,2,FALSE)</f>
        <v>ALTO</v>
      </c>
      <c r="AM55" s="100">
        <f t="shared" si="13"/>
        <v>3</v>
      </c>
      <c r="AN55" s="100" t="str">
        <f>VLOOKUP($AE55,Tipologías!$A$21:$C$24,3,FALSE)</f>
        <v>ALTO</v>
      </c>
      <c r="AO55" s="100">
        <f t="shared" si="14"/>
        <v>3</v>
      </c>
      <c r="AP55" s="100">
        <f>VLOOKUP($AI55,Tipologías!$A$38:$B$42,2,FALSE)</f>
        <v>0.5</v>
      </c>
      <c r="AQ55" s="100">
        <f>VLOOKUP($AJ55,Tipologías!$A$46:$B$53,2,FALSE)</f>
        <v>1.25</v>
      </c>
      <c r="AR55" s="100" t="str">
        <f t="shared" si="4"/>
        <v>ALTO</v>
      </c>
      <c r="AS55" s="100" t="str">
        <f>VLOOKUP($AG55,Tipologías!$A$29:$C$33,3,FALSE)</f>
        <v>MEDIO</v>
      </c>
      <c r="AT55" s="100" t="str">
        <f t="shared" si="15"/>
        <v>BAJO</v>
      </c>
      <c r="AU55" s="100" t="str">
        <f t="shared" si="5"/>
        <v>MEDIO</v>
      </c>
      <c r="AV55" s="100" t="str">
        <f>_xlfn.IFNA(VLOOKUP(AD55,Tipologías!$B$3:$H$17,4,0),"")</f>
        <v>INFORMACIÓN PÚBLICA CLASIFICADA</v>
      </c>
      <c r="AW55" s="100" t="str">
        <f t="shared" si="6"/>
        <v>IPC</v>
      </c>
      <c r="AX55" s="100" t="str">
        <f>_xlfn.IFNA(VLOOKUP(AD55,Tipologías!$B$3:$H$17,3,0),"")</f>
        <v>LEY 1712, ARTÍCULO 18 LITERAL A "EL DERECHO DE TODA PERSONA A LA INTIMIDAD."</v>
      </c>
      <c r="AY55" s="100" t="str">
        <f>_xlfn.IFNA(VLOOKUP(AD55,Tipologías!$B$3:$H$17,5,0),"")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5" s="100" t="str">
        <f>_xlfn.IFNA(VLOOKUP(AD55,Tipologías!$B$3:$H$17,6,0),"")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5" s="94" t="s">
        <v>238</v>
      </c>
      <c r="BB55" s="105">
        <v>44719</v>
      </c>
      <c r="BC55" s="96" t="s">
        <v>284</v>
      </c>
      <c r="BD55" s="97" t="s">
        <v>516</v>
      </c>
      <c r="BE55" s="97" t="s">
        <v>517</v>
      </c>
      <c r="BF55" s="74"/>
      <c r="BG55" s="74"/>
      <c r="BH55" s="74"/>
      <c r="BI55" s="74"/>
      <c r="BJ55" s="74"/>
      <c r="BK55" s="74"/>
      <c r="BL55" s="74"/>
      <c r="BM55" s="74"/>
      <c r="BN55" s="74"/>
      <c r="BO55" s="74"/>
      <c r="BP55" s="74"/>
      <c r="BQ55" s="74"/>
      <c r="BR55" s="74"/>
      <c r="BS55" s="74"/>
      <c r="BT55" s="74"/>
      <c r="BU55" s="74"/>
      <c r="BV55" s="74"/>
      <c r="BW55" s="74"/>
      <c r="BX55" s="74"/>
    </row>
    <row r="56" spans="1:76" s="72" customFormat="1" ht="100.55" customHeight="1" x14ac:dyDescent="0.25">
      <c r="A56" s="144">
        <v>47</v>
      </c>
      <c r="B56" s="102" t="s">
        <v>76</v>
      </c>
      <c r="C56" s="102" t="s">
        <v>88</v>
      </c>
      <c r="D56" s="103" t="s">
        <v>493</v>
      </c>
      <c r="E56" s="103" t="s">
        <v>499</v>
      </c>
      <c r="F56" s="152" t="s">
        <v>500</v>
      </c>
      <c r="G56" s="95" t="s">
        <v>246</v>
      </c>
      <c r="H56" s="95" t="s">
        <v>501</v>
      </c>
      <c r="I56" s="104" t="s">
        <v>502</v>
      </c>
      <c r="J56" s="102" t="s">
        <v>374</v>
      </c>
      <c r="K56" s="103" t="s">
        <v>375</v>
      </c>
      <c r="L56" s="103" t="s">
        <v>401</v>
      </c>
      <c r="M56" s="103" t="s">
        <v>503</v>
      </c>
      <c r="N56" s="104" t="s">
        <v>504</v>
      </c>
      <c r="O56" s="104" t="s">
        <v>191</v>
      </c>
      <c r="P56" s="103" t="s">
        <v>505</v>
      </c>
      <c r="Q56" s="96" t="s">
        <v>304</v>
      </c>
      <c r="R56" s="96" t="s">
        <v>304</v>
      </c>
      <c r="S56" s="104" t="s">
        <v>506</v>
      </c>
      <c r="T56" s="104" t="s">
        <v>507</v>
      </c>
      <c r="U56" s="97" t="s">
        <v>307</v>
      </c>
      <c r="V56" s="97" t="s">
        <v>307</v>
      </c>
      <c r="W56" s="97" t="s">
        <v>307</v>
      </c>
      <c r="X56" s="97" t="s">
        <v>307</v>
      </c>
      <c r="Y56" s="97" t="s">
        <v>307</v>
      </c>
      <c r="Z56" s="97" t="s">
        <v>308</v>
      </c>
      <c r="AA56" s="97" t="s">
        <v>236</v>
      </c>
      <c r="AB56" s="97" t="s">
        <v>236</v>
      </c>
      <c r="AC56" s="104" t="s">
        <v>236</v>
      </c>
      <c r="AD56" s="97" t="s">
        <v>266</v>
      </c>
      <c r="AE56" s="97" t="s">
        <v>172</v>
      </c>
      <c r="AF56" s="99" t="str">
        <f t="shared" si="12"/>
        <v>ALTO</v>
      </c>
      <c r="AG56" s="97" t="s">
        <v>142</v>
      </c>
      <c r="AH56" s="99" t="str">
        <f t="shared" si="2"/>
        <v>MEDIO</v>
      </c>
      <c r="AI56" s="97" t="s">
        <v>151</v>
      </c>
      <c r="AJ56" s="97" t="s">
        <v>161</v>
      </c>
      <c r="AK56" s="99" t="str">
        <f t="shared" si="3"/>
        <v>BAJO</v>
      </c>
      <c r="AL56" s="100" t="str">
        <f>VLOOKUP($AD56,Tipologías!$B$3:$H$17,2,FALSE)</f>
        <v>ALTO</v>
      </c>
      <c r="AM56" s="100">
        <f t="shared" si="13"/>
        <v>3</v>
      </c>
      <c r="AN56" s="100" t="str">
        <f>VLOOKUP($AE56,Tipologías!$A$21:$C$24,3,FALSE)</f>
        <v>MEDIO</v>
      </c>
      <c r="AO56" s="100">
        <f t="shared" si="14"/>
        <v>2</v>
      </c>
      <c r="AP56" s="100">
        <f>VLOOKUP($AI56,Tipologías!$A$38:$B$42,2,FALSE)</f>
        <v>0.5</v>
      </c>
      <c r="AQ56" s="100">
        <f>VLOOKUP($AJ56,Tipologías!$A$46:$B$53,2,FALSE)</f>
        <v>1.25</v>
      </c>
      <c r="AR56" s="100" t="str">
        <f t="shared" si="4"/>
        <v>ALTO</v>
      </c>
      <c r="AS56" s="100" t="str">
        <f>VLOOKUP($AG56,Tipologías!$A$29:$C$33,3,FALSE)</f>
        <v>MEDIO</v>
      </c>
      <c r="AT56" s="100" t="str">
        <f t="shared" si="15"/>
        <v>BAJO</v>
      </c>
      <c r="AU56" s="100" t="str">
        <f t="shared" si="5"/>
        <v>MEDIO</v>
      </c>
      <c r="AV56" s="100" t="str">
        <f>_xlfn.IFNA(VLOOKUP(AD56,Tipologías!$B$3:$H$17,4,0),"")</f>
        <v>INFORMACIÓN PÚBLICA CLASIFICADA</v>
      </c>
      <c r="AW56" s="100" t="str">
        <f t="shared" si="6"/>
        <v>IPC</v>
      </c>
      <c r="AX56" s="100" t="str">
        <f>_xlfn.IFNA(VLOOKUP(AD56,Tipologías!$B$3:$H$17,3,0),"")</f>
        <v>LEY 1712, ARTÍCULO 18 LITERAL A "EL DERECHO DE TODA PERSONA A LA INTIMIDAD."</v>
      </c>
      <c r="AY56" s="100" t="str">
        <f>_xlfn.IFNA(VLOOKUP(AD56,Tipologías!$B$3:$H$17,5,0),"")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6" s="100" t="str">
        <f>_xlfn.IFNA(VLOOKUP(AD56,Tipologías!$B$3:$H$17,6,0),"")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6" s="94" t="s">
        <v>238</v>
      </c>
      <c r="BB56" s="105">
        <v>44719</v>
      </c>
      <c r="BC56" s="96" t="s">
        <v>284</v>
      </c>
      <c r="BD56" s="97" t="s">
        <v>516</v>
      </c>
      <c r="BE56" s="97" t="s">
        <v>517</v>
      </c>
      <c r="BF56" s="74"/>
      <c r="BG56" s="74"/>
      <c r="BH56" s="74"/>
      <c r="BI56" s="74"/>
      <c r="BJ56" s="74"/>
      <c r="BK56" s="74"/>
      <c r="BL56" s="74"/>
      <c r="BM56" s="74"/>
      <c r="BN56" s="74"/>
      <c r="BO56" s="74"/>
      <c r="BP56" s="74"/>
      <c r="BQ56" s="74"/>
      <c r="BR56" s="74"/>
      <c r="BS56" s="74"/>
      <c r="BT56" s="74"/>
      <c r="BU56" s="74"/>
      <c r="BV56" s="74"/>
      <c r="BW56" s="74"/>
      <c r="BX56" s="74"/>
    </row>
    <row r="57" spans="1:76" s="73" customFormat="1" ht="100.55" customHeight="1" x14ac:dyDescent="0.25">
      <c r="A57" s="144">
        <v>48</v>
      </c>
      <c r="B57" s="102" t="s">
        <v>76</v>
      </c>
      <c r="C57" s="102" t="s">
        <v>88</v>
      </c>
      <c r="D57" s="103" t="s">
        <v>493</v>
      </c>
      <c r="E57" s="103" t="s">
        <v>508</v>
      </c>
      <c r="F57" s="152" t="s">
        <v>509</v>
      </c>
      <c r="G57" s="95" t="s">
        <v>181</v>
      </c>
      <c r="H57" s="95" t="s">
        <v>510</v>
      </c>
      <c r="I57" s="104" t="s">
        <v>511</v>
      </c>
      <c r="J57" s="102" t="s">
        <v>374</v>
      </c>
      <c r="K57" s="103" t="s">
        <v>375</v>
      </c>
      <c r="L57" s="103" t="s">
        <v>401</v>
      </c>
      <c r="M57" s="103" t="s">
        <v>236</v>
      </c>
      <c r="N57" s="104" t="s">
        <v>512</v>
      </c>
      <c r="O57" s="104" t="s">
        <v>191</v>
      </c>
      <c r="P57" s="103" t="s">
        <v>513</v>
      </c>
      <c r="Q57" s="96" t="s">
        <v>304</v>
      </c>
      <c r="R57" s="96" t="s">
        <v>304</v>
      </c>
      <c r="S57" s="104" t="s">
        <v>236</v>
      </c>
      <c r="T57" s="104" t="s">
        <v>236</v>
      </c>
      <c r="U57" s="97" t="s">
        <v>307</v>
      </c>
      <c r="V57" s="97" t="s">
        <v>307</v>
      </c>
      <c r="W57" s="97" t="s">
        <v>308</v>
      </c>
      <c r="X57" s="97" t="s">
        <v>307</v>
      </c>
      <c r="Y57" s="97" t="s">
        <v>308</v>
      </c>
      <c r="Z57" s="97" t="s">
        <v>308</v>
      </c>
      <c r="AA57" s="97" t="s">
        <v>236</v>
      </c>
      <c r="AB57" s="97" t="s">
        <v>236</v>
      </c>
      <c r="AC57" s="104" t="s">
        <v>236</v>
      </c>
      <c r="AD57" s="97" t="s">
        <v>266</v>
      </c>
      <c r="AE57" s="97" t="s">
        <v>172</v>
      </c>
      <c r="AF57" s="99" t="str">
        <f t="shared" si="12"/>
        <v>ALTO</v>
      </c>
      <c r="AG57" s="97" t="s">
        <v>142</v>
      </c>
      <c r="AH57" s="99" t="str">
        <f t="shared" si="2"/>
        <v>MEDIO</v>
      </c>
      <c r="AI57" s="97" t="s">
        <v>151</v>
      </c>
      <c r="AJ57" s="97" t="s">
        <v>163</v>
      </c>
      <c r="AK57" s="99" t="str">
        <f t="shared" si="3"/>
        <v>BAJO</v>
      </c>
      <c r="AL57" s="100" t="str">
        <f>VLOOKUP($AD57,Tipologías!$B$3:$H$17,2,FALSE)</f>
        <v>ALTO</v>
      </c>
      <c r="AM57" s="100">
        <f t="shared" si="13"/>
        <v>3</v>
      </c>
      <c r="AN57" s="100" t="str">
        <f>VLOOKUP($AE57,Tipologías!$A$21:$C$24,3,FALSE)</f>
        <v>MEDIO</v>
      </c>
      <c r="AO57" s="100">
        <f t="shared" si="14"/>
        <v>2</v>
      </c>
      <c r="AP57" s="100">
        <f>VLOOKUP($AI57,Tipologías!$A$38:$B$42,2,FALSE)</f>
        <v>0.5</v>
      </c>
      <c r="AQ57" s="100">
        <f>VLOOKUP($AJ57,Tipologías!$A$46:$B$53,2,FALSE)</f>
        <v>0.5</v>
      </c>
      <c r="AR57" s="100" t="str">
        <f t="shared" si="4"/>
        <v>ALTO</v>
      </c>
      <c r="AS57" s="100" t="str">
        <f>VLOOKUP($AG57,Tipologías!$A$29:$C$33,3,FALSE)</f>
        <v>MEDIO</v>
      </c>
      <c r="AT57" s="100" t="str">
        <f t="shared" si="15"/>
        <v>BAJO</v>
      </c>
      <c r="AU57" s="100" t="str">
        <f t="shared" si="5"/>
        <v>MEDIO</v>
      </c>
      <c r="AV57" s="100" t="str">
        <f>_xlfn.IFNA(VLOOKUP(AD57,Tipologías!$B$3:$H$17,4,0),"")</f>
        <v>INFORMACIÓN PÚBLICA CLASIFICADA</v>
      </c>
      <c r="AW57" s="100" t="str">
        <f t="shared" si="6"/>
        <v>IPC</v>
      </c>
      <c r="AX57" s="100" t="str">
        <f>_xlfn.IFNA(VLOOKUP(AD57,Tipologías!$B$3:$H$17,3,0),"")</f>
        <v>LEY 1712, ARTÍCULO 18 LITERAL A "EL DERECHO DE TODA PERSONA A LA INTIMIDAD."</v>
      </c>
      <c r="AY57" s="100" t="str">
        <f>_xlfn.IFNA(VLOOKUP(AD57,Tipologías!$B$3:$H$17,5,0),"")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7" s="100" t="str">
        <f>_xlfn.IFNA(VLOOKUP(AD57,Tipologías!$B$3:$H$17,6,0),"")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7" s="94" t="s">
        <v>238</v>
      </c>
      <c r="BB57" s="105">
        <v>44719</v>
      </c>
      <c r="BC57" s="96" t="s">
        <v>284</v>
      </c>
      <c r="BD57" s="97" t="s">
        <v>516</v>
      </c>
      <c r="BE57" s="97" t="s">
        <v>517</v>
      </c>
      <c r="BF57" s="74"/>
      <c r="BG57" s="74"/>
      <c r="BH57" s="74"/>
      <c r="BI57" s="74"/>
      <c r="BJ57" s="74"/>
      <c r="BK57" s="74"/>
      <c r="BL57" s="74"/>
      <c r="BM57" s="74"/>
      <c r="BN57" s="74"/>
      <c r="BO57" s="74"/>
      <c r="BP57" s="74"/>
      <c r="BQ57" s="74"/>
      <c r="BR57" s="74"/>
      <c r="BS57" s="74"/>
      <c r="BT57" s="74"/>
      <c r="BU57" s="74"/>
      <c r="BV57" s="74"/>
      <c r="BW57" s="74"/>
      <c r="BX57" s="74"/>
    </row>
    <row r="58" spans="1:76" s="72" customFormat="1" ht="100.55" customHeight="1" x14ac:dyDescent="0.25">
      <c r="A58" s="144">
        <v>49</v>
      </c>
      <c r="B58" s="102" t="s">
        <v>76</v>
      </c>
      <c r="C58" s="102" t="s">
        <v>88</v>
      </c>
      <c r="D58" s="103" t="s">
        <v>493</v>
      </c>
      <c r="E58" s="103" t="s">
        <v>508</v>
      </c>
      <c r="F58" s="152" t="s">
        <v>514</v>
      </c>
      <c r="G58" s="95" t="s">
        <v>180</v>
      </c>
      <c r="H58" s="95" t="s">
        <v>510</v>
      </c>
      <c r="I58" s="104" t="s">
        <v>515</v>
      </c>
      <c r="J58" s="102" t="s">
        <v>374</v>
      </c>
      <c r="K58" s="103" t="s">
        <v>375</v>
      </c>
      <c r="L58" s="103" t="s">
        <v>401</v>
      </c>
      <c r="M58" s="103" t="s">
        <v>236</v>
      </c>
      <c r="N58" s="104" t="s">
        <v>512</v>
      </c>
      <c r="O58" s="104" t="s">
        <v>191</v>
      </c>
      <c r="P58" s="103" t="s">
        <v>513</v>
      </c>
      <c r="Q58" s="96" t="s">
        <v>304</v>
      </c>
      <c r="R58" s="96" t="s">
        <v>304</v>
      </c>
      <c r="S58" s="104" t="s">
        <v>236</v>
      </c>
      <c r="T58" s="104" t="s">
        <v>236</v>
      </c>
      <c r="U58" s="97" t="s">
        <v>307</v>
      </c>
      <c r="V58" s="97" t="s">
        <v>307</v>
      </c>
      <c r="W58" s="97" t="s">
        <v>308</v>
      </c>
      <c r="X58" s="97" t="s">
        <v>307</v>
      </c>
      <c r="Y58" s="97" t="s">
        <v>308</v>
      </c>
      <c r="Z58" s="97" t="s">
        <v>308</v>
      </c>
      <c r="AA58" s="97" t="s">
        <v>236</v>
      </c>
      <c r="AB58" s="97" t="s">
        <v>236</v>
      </c>
      <c r="AC58" s="104" t="s">
        <v>236</v>
      </c>
      <c r="AD58" s="97" t="s">
        <v>266</v>
      </c>
      <c r="AE58" s="97" t="s">
        <v>172</v>
      </c>
      <c r="AF58" s="99" t="str">
        <f t="shared" si="12"/>
        <v>ALTO</v>
      </c>
      <c r="AG58" s="97" t="s">
        <v>141</v>
      </c>
      <c r="AH58" s="99" t="str">
        <f t="shared" si="2"/>
        <v>BAJO</v>
      </c>
      <c r="AI58" s="97" t="s">
        <v>151</v>
      </c>
      <c r="AJ58" s="97" t="s">
        <v>163</v>
      </c>
      <c r="AK58" s="99" t="str">
        <f t="shared" si="3"/>
        <v>BAJO</v>
      </c>
      <c r="AL58" s="100" t="str">
        <f>VLOOKUP($AD58,Tipologías!$B$3:$H$17,2,FALSE)</f>
        <v>ALTO</v>
      </c>
      <c r="AM58" s="100">
        <f t="shared" si="13"/>
        <v>3</v>
      </c>
      <c r="AN58" s="100" t="str">
        <f>VLOOKUP($AE58,Tipologías!$A$21:$C$24,3,FALSE)</f>
        <v>MEDIO</v>
      </c>
      <c r="AO58" s="100">
        <f t="shared" si="14"/>
        <v>2</v>
      </c>
      <c r="AP58" s="100">
        <f>VLOOKUP($AI58,Tipologías!$A$38:$B$42,2,FALSE)</f>
        <v>0.5</v>
      </c>
      <c r="AQ58" s="100">
        <f>VLOOKUP($AJ58,Tipologías!$A$46:$B$53,2,FALSE)</f>
        <v>0.5</v>
      </c>
      <c r="AR58" s="100" t="str">
        <f t="shared" si="4"/>
        <v>ALTO</v>
      </c>
      <c r="AS58" s="100" t="str">
        <f>VLOOKUP($AG58,Tipologías!$A$29:$C$33,3,FALSE)</f>
        <v>BAJO</v>
      </c>
      <c r="AT58" s="100" t="str">
        <f t="shared" si="15"/>
        <v>BAJO</v>
      </c>
      <c r="AU58" s="100" t="str">
        <f t="shared" si="5"/>
        <v>MEDIO</v>
      </c>
      <c r="AV58" s="100" t="str">
        <f>_xlfn.IFNA(VLOOKUP(AD58,Tipologías!$B$3:$H$17,4,0),"")</f>
        <v>INFORMACIÓN PÚBLICA CLASIFICADA</v>
      </c>
      <c r="AW58" s="100" t="str">
        <f t="shared" si="6"/>
        <v>IPC</v>
      </c>
      <c r="AX58" s="100" t="str">
        <f>_xlfn.IFNA(VLOOKUP(AD58,Tipologías!$B$3:$H$17,3,0),"")</f>
        <v>LEY 1712, ARTÍCULO 18 LITERAL A "EL DERECHO DE TODA PERSONA A LA INTIMIDAD."</v>
      </c>
      <c r="AY58" s="100" t="str">
        <f>_xlfn.IFNA(VLOOKUP(AD58,Tipologías!$B$3:$H$17,5,0),"")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8" s="100" t="str">
        <f>_xlfn.IFNA(VLOOKUP(AD58,Tipologías!$B$3:$H$17,6,0),"")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8" s="94" t="s">
        <v>238</v>
      </c>
      <c r="BB58" s="105">
        <v>44719</v>
      </c>
      <c r="BC58" s="96" t="s">
        <v>284</v>
      </c>
      <c r="BD58" s="97" t="s">
        <v>516</v>
      </c>
      <c r="BE58" s="97" t="s">
        <v>517</v>
      </c>
      <c r="BF58" s="74"/>
      <c r="BG58" s="74"/>
      <c r="BH58" s="74"/>
      <c r="BI58" s="74"/>
      <c r="BJ58" s="74"/>
      <c r="BK58" s="74"/>
      <c r="BL58" s="74"/>
      <c r="BM58" s="74"/>
      <c r="BN58" s="74"/>
      <c r="BO58" s="74"/>
      <c r="BP58" s="74"/>
      <c r="BQ58" s="74"/>
      <c r="BR58" s="74"/>
      <c r="BS58" s="74"/>
      <c r="BT58" s="74"/>
      <c r="BU58" s="74"/>
      <c r="BV58" s="74"/>
      <c r="BW58" s="74"/>
      <c r="BX58" s="74"/>
    </row>
    <row r="59" spans="1:76" s="72" customFormat="1" ht="100.55" customHeight="1" x14ac:dyDescent="0.25">
      <c r="A59" s="144">
        <v>50</v>
      </c>
      <c r="B59" s="102" t="s">
        <v>76</v>
      </c>
      <c r="C59" s="102" t="s">
        <v>201</v>
      </c>
      <c r="D59" s="103" t="s">
        <v>264</v>
      </c>
      <c r="E59" s="103" t="s">
        <v>518</v>
      </c>
      <c r="F59" s="152" t="s">
        <v>519</v>
      </c>
      <c r="G59" s="95" t="s">
        <v>246</v>
      </c>
      <c r="H59" s="95" t="s">
        <v>264</v>
      </c>
      <c r="I59" s="104" t="s">
        <v>520</v>
      </c>
      <c r="J59" s="102" t="s">
        <v>380</v>
      </c>
      <c r="K59" s="103" t="s">
        <v>375</v>
      </c>
      <c r="L59" s="103" t="s">
        <v>402</v>
      </c>
      <c r="M59" s="103" t="s">
        <v>521</v>
      </c>
      <c r="N59" s="104" t="s">
        <v>522</v>
      </c>
      <c r="O59" s="104" t="s">
        <v>190</v>
      </c>
      <c r="P59" s="103" t="s">
        <v>523</v>
      </c>
      <c r="Q59" s="96" t="s">
        <v>304</v>
      </c>
      <c r="R59" s="96" t="s">
        <v>304</v>
      </c>
      <c r="S59" s="104" t="s">
        <v>468</v>
      </c>
      <c r="T59" s="104" t="s">
        <v>524</v>
      </c>
      <c r="U59" s="97" t="s">
        <v>307</v>
      </c>
      <c r="V59" s="97" t="s">
        <v>307</v>
      </c>
      <c r="W59" s="97" t="s">
        <v>236</v>
      </c>
      <c r="X59" s="97" t="s">
        <v>236</v>
      </c>
      <c r="Y59" s="97" t="s">
        <v>236</v>
      </c>
      <c r="Z59" s="97" t="s">
        <v>236</v>
      </c>
      <c r="AA59" s="97" t="s">
        <v>236</v>
      </c>
      <c r="AB59" s="97" t="s">
        <v>236</v>
      </c>
      <c r="AC59" s="104" t="s">
        <v>236</v>
      </c>
      <c r="AD59" s="97" t="s">
        <v>103</v>
      </c>
      <c r="AE59" s="97" t="s">
        <v>170</v>
      </c>
      <c r="AF59" s="99" t="str">
        <f t="shared" ref="AF59:AF90" si="16">AR59</f>
        <v>BAJO</v>
      </c>
      <c r="AG59" s="97" t="s">
        <v>142</v>
      </c>
      <c r="AH59" s="99" t="str">
        <f t="shared" si="2"/>
        <v>MEDIO</v>
      </c>
      <c r="AI59" s="97" t="s">
        <v>151</v>
      </c>
      <c r="AJ59" s="97" t="s">
        <v>163</v>
      </c>
      <c r="AK59" s="99" t="str">
        <f t="shared" si="3"/>
        <v>BAJO</v>
      </c>
      <c r="AL59" s="100" t="str">
        <f>VLOOKUP($AD59,Tipologías!$B$3:$H$17,2,FALSE)</f>
        <v>BAJO</v>
      </c>
      <c r="AM59" s="100">
        <f t="shared" si="13"/>
        <v>1</v>
      </c>
      <c r="AN59" s="100" t="str">
        <f>VLOOKUP($AE59,Tipologías!$A$21:$C$24,3,FALSE)</f>
        <v>BAJO</v>
      </c>
      <c r="AO59" s="100">
        <f t="shared" si="14"/>
        <v>1</v>
      </c>
      <c r="AP59" s="100">
        <f>VLOOKUP($AI59,Tipologías!$A$38:$B$42,2,FALSE)</f>
        <v>0.5</v>
      </c>
      <c r="AQ59" s="100">
        <f>VLOOKUP($AJ59,Tipologías!$A$46:$B$53,2,FALSE)</f>
        <v>0.5</v>
      </c>
      <c r="AR59" s="100" t="str">
        <f t="shared" si="4"/>
        <v>BAJO</v>
      </c>
      <c r="AS59" s="100" t="str">
        <f>VLOOKUP($AG59,Tipologías!$A$29:$C$33,3,FALSE)</f>
        <v>MEDIO</v>
      </c>
      <c r="AT59" s="100" t="str">
        <f t="shared" si="15"/>
        <v>BAJO</v>
      </c>
      <c r="AU59" s="100" t="str">
        <f t="shared" si="5"/>
        <v>MEDIO</v>
      </c>
      <c r="AV59" s="100" t="str">
        <f>_xlfn.IFNA(VLOOKUP(AD59,Tipologías!$B$3:$H$17,4,0),"")</f>
        <v>INFORMACIÓN PÚBLICA</v>
      </c>
      <c r="AW59" s="100" t="str">
        <f t="shared" si="6"/>
        <v>IPB</v>
      </c>
      <c r="AX59" s="100" t="str">
        <f>_xlfn.IFNA(VLOOKUP(AD59,Tipologías!$B$3:$H$17,3,0),"")</f>
        <v>N/A</v>
      </c>
      <c r="AY59" s="100" t="str">
        <f>_xlfn.IFNA(VLOOKUP(AD59,Tipologías!$B$3:$H$17,5,0),"")</f>
        <v>N/A</v>
      </c>
      <c r="AZ59" s="100" t="str">
        <f>_xlfn.IFNA(VLOOKUP(AD59,Tipologías!$B$3:$H$17,6,0),"")</f>
        <v>N/A</v>
      </c>
      <c r="BA59" s="94" t="s">
        <v>236</v>
      </c>
      <c r="BB59" s="105">
        <v>44719</v>
      </c>
      <c r="BC59" s="96" t="s">
        <v>236</v>
      </c>
      <c r="BD59" s="97" t="s">
        <v>538</v>
      </c>
      <c r="BE59" s="97" t="s">
        <v>539</v>
      </c>
      <c r="BF59" s="74"/>
      <c r="BG59" s="74"/>
      <c r="BH59" s="74"/>
      <c r="BI59" s="74"/>
      <c r="BJ59" s="74"/>
      <c r="BK59" s="74"/>
      <c r="BL59" s="74"/>
      <c r="BM59" s="74"/>
      <c r="BN59" s="74"/>
      <c r="BO59" s="74"/>
      <c r="BP59" s="74"/>
      <c r="BQ59" s="74"/>
      <c r="BR59" s="74"/>
      <c r="BS59" s="74"/>
      <c r="BT59" s="74"/>
      <c r="BU59" s="74"/>
      <c r="BV59" s="74"/>
      <c r="BW59" s="74"/>
      <c r="BX59" s="74"/>
    </row>
    <row r="60" spans="1:76" s="72" customFormat="1" ht="100.55" customHeight="1" x14ac:dyDescent="0.25">
      <c r="A60" s="144">
        <v>51</v>
      </c>
      <c r="B60" s="102" t="s">
        <v>76</v>
      </c>
      <c r="C60" s="102" t="s">
        <v>201</v>
      </c>
      <c r="D60" s="103" t="s">
        <v>264</v>
      </c>
      <c r="E60" s="103" t="s">
        <v>525</v>
      </c>
      <c r="F60" s="152" t="s">
        <v>526</v>
      </c>
      <c r="G60" s="95" t="s">
        <v>246</v>
      </c>
      <c r="H60" s="95" t="s">
        <v>264</v>
      </c>
      <c r="I60" s="104" t="s">
        <v>527</v>
      </c>
      <c r="J60" s="102" t="s">
        <v>374</v>
      </c>
      <c r="K60" s="103" t="s">
        <v>375</v>
      </c>
      <c r="L60" s="103" t="s">
        <v>401</v>
      </c>
      <c r="M60" s="103" t="s">
        <v>236</v>
      </c>
      <c r="N60" s="104" t="s">
        <v>528</v>
      </c>
      <c r="O60" s="104" t="s">
        <v>184</v>
      </c>
      <c r="P60" s="103" t="s">
        <v>529</v>
      </c>
      <c r="Q60" s="96" t="s">
        <v>304</v>
      </c>
      <c r="R60" s="96" t="s">
        <v>236</v>
      </c>
      <c r="S60" s="104" t="s">
        <v>236</v>
      </c>
      <c r="T60" s="104" t="s">
        <v>236</v>
      </c>
      <c r="U60" s="97" t="s">
        <v>307</v>
      </c>
      <c r="V60" s="97" t="s">
        <v>307</v>
      </c>
      <c r="W60" s="97" t="s">
        <v>307</v>
      </c>
      <c r="X60" s="97" t="s">
        <v>307</v>
      </c>
      <c r="Y60" s="97" t="s">
        <v>308</v>
      </c>
      <c r="Z60" s="97" t="s">
        <v>308</v>
      </c>
      <c r="AA60" s="97" t="s">
        <v>236</v>
      </c>
      <c r="AB60" s="97" t="s">
        <v>236</v>
      </c>
      <c r="AC60" s="104" t="s">
        <v>236</v>
      </c>
      <c r="AD60" s="97" t="s">
        <v>268</v>
      </c>
      <c r="AE60" s="97" t="s">
        <v>172</v>
      </c>
      <c r="AF60" s="99" t="str">
        <f t="shared" si="16"/>
        <v>ALTO</v>
      </c>
      <c r="AG60" s="97" t="s">
        <v>142</v>
      </c>
      <c r="AH60" s="99" t="str">
        <f t="shared" si="2"/>
        <v>MEDIO</v>
      </c>
      <c r="AI60" s="97" t="s">
        <v>151</v>
      </c>
      <c r="AJ60" s="97" t="s">
        <v>161</v>
      </c>
      <c r="AK60" s="99" t="str">
        <f t="shared" si="3"/>
        <v>BAJO</v>
      </c>
      <c r="AL60" s="100" t="str">
        <f>VLOOKUP($AD60,Tipologías!$B$3:$H$17,2,FALSE)</f>
        <v>ALTO</v>
      </c>
      <c r="AM60" s="100">
        <f t="shared" ref="AM60:AM67" si="17">IF(AD60="",0,IF(AL60="Bajo",1,IF(AL60="Medio",2,3)))</f>
        <v>3</v>
      </c>
      <c r="AN60" s="100" t="str">
        <f>VLOOKUP($AE60,Tipologías!$A$21:$C$24,3,FALSE)</f>
        <v>MEDIO</v>
      </c>
      <c r="AO60" s="100">
        <f t="shared" ref="AO60:AO67" si="18">IF(AE60="",0,IF(AN60="Bajo",1,IF(AN60="Medio",2,3)))</f>
        <v>2</v>
      </c>
      <c r="AP60" s="100">
        <f>VLOOKUP($AI60,Tipologías!$A$38:$B$42,2,FALSE)</f>
        <v>0.5</v>
      </c>
      <c r="AQ60" s="100">
        <f>VLOOKUP($AJ60,Tipologías!$A$46:$B$53,2,FALSE)</f>
        <v>1.25</v>
      </c>
      <c r="AR60" s="100" t="str">
        <f t="shared" si="4"/>
        <v>ALTO</v>
      </c>
      <c r="AS60" s="100" t="str">
        <f>VLOOKUP($AG60,Tipologías!$A$29:$C$33,3,FALSE)</f>
        <v>MEDIO</v>
      </c>
      <c r="AT60" s="100" t="str">
        <f t="shared" si="15"/>
        <v>BAJO</v>
      </c>
      <c r="AU60" s="100" t="str">
        <f t="shared" si="5"/>
        <v>MEDIO</v>
      </c>
      <c r="AV60" s="100" t="str">
        <f>_xlfn.IFNA(VLOOKUP(AD60,Tipologías!$B$3:$H$17,4,0),"")</f>
        <v>INFORMACIÓN PÚBLICA CLASIFICADA</v>
      </c>
      <c r="AW60" s="100" t="str">
        <f t="shared" si="6"/>
        <v>IPC</v>
      </c>
      <c r="AX60" s="100" t="str">
        <f>_xlfn.IFNA(VLOOKUP(AD60,Tipologías!$B$3:$H$17,3,0),"")</f>
        <v>LEY 1712, ARTÍCULO 18 LITERAL C "LOS SECRETOS COMERCIALES, INDUSTRIALES Y PROFESIONALES, ASÍ COMO LOS ESTIPULADOS EN EL PARÁGRAFO DEL ARTÍCULO 77 DE LA LEY 1474 DE 2011."</v>
      </c>
      <c r="AY60" s="100" t="str">
        <f>_xlfn.IFNA(VLOOKUP(AD60,Tipologías!$B$3:$H$17,5,0),"")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0" s="100" t="str">
        <f>_xlfn.IFNA(VLOOKUP(AD60,Tipologías!$B$3:$H$17,6,0),"")</f>
        <v>LEY 1712 DE 2014</v>
      </c>
      <c r="BA60" s="94" t="s">
        <v>238</v>
      </c>
      <c r="BB60" s="105">
        <v>44719</v>
      </c>
      <c r="BC60" s="96" t="s">
        <v>289</v>
      </c>
      <c r="BD60" s="97" t="s">
        <v>538</v>
      </c>
      <c r="BE60" s="97" t="s">
        <v>539</v>
      </c>
      <c r="BF60" s="74"/>
      <c r="BG60" s="74"/>
      <c r="BH60" s="74"/>
      <c r="BI60" s="74"/>
      <c r="BJ60" s="74"/>
      <c r="BK60" s="74"/>
      <c r="BL60" s="74"/>
      <c r="BM60" s="74"/>
      <c r="BN60" s="74"/>
      <c r="BO60" s="74"/>
      <c r="BP60" s="74"/>
      <c r="BQ60" s="74"/>
      <c r="BR60" s="74"/>
      <c r="BS60" s="74"/>
      <c r="BT60" s="74"/>
      <c r="BU60" s="74"/>
      <c r="BV60" s="74"/>
      <c r="BW60" s="74"/>
      <c r="BX60" s="74"/>
    </row>
    <row r="61" spans="1:76" s="73" customFormat="1" ht="100.55" customHeight="1" x14ac:dyDescent="0.25">
      <c r="A61" s="144">
        <v>52</v>
      </c>
      <c r="B61" s="102" t="s">
        <v>76</v>
      </c>
      <c r="C61" s="102" t="s">
        <v>201</v>
      </c>
      <c r="D61" s="103" t="s">
        <v>264</v>
      </c>
      <c r="E61" s="103" t="s">
        <v>530</v>
      </c>
      <c r="F61" s="152" t="s">
        <v>531</v>
      </c>
      <c r="G61" s="95" t="s">
        <v>180</v>
      </c>
      <c r="H61" s="95" t="s">
        <v>264</v>
      </c>
      <c r="I61" s="104" t="s">
        <v>532</v>
      </c>
      <c r="J61" s="102" t="s">
        <v>374</v>
      </c>
      <c r="K61" s="103" t="s">
        <v>375</v>
      </c>
      <c r="L61" s="103" t="s">
        <v>401</v>
      </c>
      <c r="M61" s="103" t="s">
        <v>236</v>
      </c>
      <c r="N61" s="104" t="s">
        <v>528</v>
      </c>
      <c r="O61" s="104" t="s">
        <v>191</v>
      </c>
      <c r="P61" s="103" t="s">
        <v>529</v>
      </c>
      <c r="Q61" s="96" t="s">
        <v>304</v>
      </c>
      <c r="R61" s="96" t="s">
        <v>236</v>
      </c>
      <c r="S61" s="104" t="s">
        <v>236</v>
      </c>
      <c r="T61" s="104" t="s">
        <v>236</v>
      </c>
      <c r="U61" s="97" t="s">
        <v>307</v>
      </c>
      <c r="V61" s="97" t="s">
        <v>307</v>
      </c>
      <c r="W61" s="97" t="s">
        <v>308</v>
      </c>
      <c r="X61" s="97" t="s">
        <v>308</v>
      </c>
      <c r="Y61" s="97" t="s">
        <v>308</v>
      </c>
      <c r="Z61" s="97" t="s">
        <v>236</v>
      </c>
      <c r="AA61" s="97" t="s">
        <v>236</v>
      </c>
      <c r="AB61" s="97" t="s">
        <v>236</v>
      </c>
      <c r="AC61" s="104" t="s">
        <v>236</v>
      </c>
      <c r="AD61" s="97" t="s">
        <v>268</v>
      </c>
      <c r="AE61" s="97" t="s">
        <v>174</v>
      </c>
      <c r="AF61" s="99" t="str">
        <f t="shared" si="16"/>
        <v>ALTO</v>
      </c>
      <c r="AG61" s="97" t="s">
        <v>142</v>
      </c>
      <c r="AH61" s="99" t="str">
        <f t="shared" si="2"/>
        <v>MEDIO</v>
      </c>
      <c r="AI61" s="97" t="s">
        <v>149</v>
      </c>
      <c r="AJ61" s="97" t="s">
        <v>161</v>
      </c>
      <c r="AK61" s="99" t="str">
        <f t="shared" si="3"/>
        <v>BAJO</v>
      </c>
      <c r="AL61" s="100" t="str">
        <f>VLOOKUP($AD61,Tipologías!$B$3:$H$17,2,FALSE)</f>
        <v>ALTO</v>
      </c>
      <c r="AM61" s="100">
        <f t="shared" si="17"/>
        <v>3</v>
      </c>
      <c r="AN61" s="100" t="str">
        <f>VLOOKUP($AE61,Tipologías!$A$21:$C$24,3,FALSE)</f>
        <v>ALTO</v>
      </c>
      <c r="AO61" s="100">
        <f t="shared" si="18"/>
        <v>3</v>
      </c>
      <c r="AP61" s="100">
        <f>VLOOKUP($AI61,Tipologías!$A$38:$B$42,2,FALSE)</f>
        <v>0</v>
      </c>
      <c r="AQ61" s="100">
        <f>VLOOKUP($AJ61,Tipologías!$A$46:$B$53,2,FALSE)</f>
        <v>1.25</v>
      </c>
      <c r="AR61" s="100" t="str">
        <f t="shared" si="4"/>
        <v>ALTO</v>
      </c>
      <c r="AS61" s="100" t="str">
        <f>VLOOKUP($AG61,Tipologías!$A$29:$C$33,3,FALSE)</f>
        <v>MEDIO</v>
      </c>
      <c r="AT61" s="100" t="str">
        <f t="shared" si="15"/>
        <v>BAJO</v>
      </c>
      <c r="AU61" s="100" t="str">
        <f t="shared" si="5"/>
        <v>MEDIO</v>
      </c>
      <c r="AV61" s="100" t="str">
        <f>_xlfn.IFNA(VLOOKUP(AD61,Tipologías!$B$3:$H$17,4,0),"")</f>
        <v>INFORMACIÓN PÚBLICA CLASIFICADA</v>
      </c>
      <c r="AW61" s="100" t="str">
        <f t="shared" si="6"/>
        <v>IPC</v>
      </c>
      <c r="AX61" s="100" t="str">
        <f>_xlfn.IFNA(VLOOKUP(AD61,Tipologías!$B$3:$H$17,3,0),"")</f>
        <v>LEY 1712, ARTÍCULO 18 LITERAL C "LOS SECRETOS COMERCIALES, INDUSTRIALES Y PROFESIONALES, ASÍ COMO LOS ESTIPULADOS EN EL PARÁGRAFO DEL ARTÍCULO 77 DE LA LEY 1474 DE 2011."</v>
      </c>
      <c r="AY61" s="100" t="str">
        <f>_xlfn.IFNA(VLOOKUP(AD61,Tipologías!$B$3:$H$17,5,0),"")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1" s="100" t="str">
        <f>_xlfn.IFNA(VLOOKUP(AD61,Tipologías!$B$3:$H$17,6,0),"")</f>
        <v>LEY 1712 DE 2014</v>
      </c>
      <c r="BA61" s="94" t="s">
        <v>238</v>
      </c>
      <c r="BB61" s="105">
        <v>44719</v>
      </c>
      <c r="BC61" s="96" t="s">
        <v>289</v>
      </c>
      <c r="BD61" s="97" t="s">
        <v>538</v>
      </c>
      <c r="BE61" s="97" t="s">
        <v>539</v>
      </c>
      <c r="BF61" s="74"/>
      <c r="BG61" s="74"/>
      <c r="BH61" s="74"/>
      <c r="BI61" s="74"/>
      <c r="BJ61" s="74"/>
      <c r="BK61" s="74"/>
      <c r="BL61" s="74"/>
      <c r="BM61" s="74"/>
      <c r="BN61" s="74"/>
      <c r="BO61" s="74"/>
      <c r="BP61" s="74"/>
      <c r="BQ61" s="74"/>
      <c r="BR61" s="74"/>
      <c r="BS61" s="74"/>
      <c r="BT61" s="74"/>
      <c r="BU61" s="74"/>
      <c r="BV61" s="74"/>
      <c r="BW61" s="74"/>
      <c r="BX61" s="74"/>
    </row>
    <row r="62" spans="1:76" s="72" customFormat="1" ht="100.55" customHeight="1" x14ac:dyDescent="0.25">
      <c r="A62" s="144">
        <v>53</v>
      </c>
      <c r="B62" s="102" t="s">
        <v>76</v>
      </c>
      <c r="C62" s="102" t="s">
        <v>201</v>
      </c>
      <c r="D62" s="103" t="s">
        <v>264</v>
      </c>
      <c r="E62" s="103" t="s">
        <v>533</v>
      </c>
      <c r="F62" s="152" t="s">
        <v>534</v>
      </c>
      <c r="G62" s="95" t="s">
        <v>213</v>
      </c>
      <c r="H62" s="95" t="s">
        <v>264</v>
      </c>
      <c r="I62" s="104" t="s">
        <v>532</v>
      </c>
      <c r="J62" s="102"/>
      <c r="K62" s="103" t="s">
        <v>375</v>
      </c>
      <c r="L62" s="103"/>
      <c r="M62" s="103" t="s">
        <v>236</v>
      </c>
      <c r="N62" s="104" t="s">
        <v>236</v>
      </c>
      <c r="O62" s="104"/>
      <c r="P62" s="103" t="s">
        <v>236</v>
      </c>
      <c r="Q62" s="96" t="s">
        <v>304</v>
      </c>
      <c r="R62" s="96" t="s">
        <v>236</v>
      </c>
      <c r="S62" s="104" t="s">
        <v>236</v>
      </c>
      <c r="T62" s="104" t="s">
        <v>236</v>
      </c>
      <c r="U62" s="97" t="s">
        <v>236</v>
      </c>
      <c r="V62" s="97" t="s">
        <v>236</v>
      </c>
      <c r="W62" s="97" t="s">
        <v>236</v>
      </c>
      <c r="X62" s="97" t="s">
        <v>236</v>
      </c>
      <c r="Y62" s="97" t="s">
        <v>236</v>
      </c>
      <c r="Z62" s="97" t="s">
        <v>236</v>
      </c>
      <c r="AA62" s="97" t="s">
        <v>236</v>
      </c>
      <c r="AB62" s="97" t="s">
        <v>236</v>
      </c>
      <c r="AC62" s="104" t="s">
        <v>236</v>
      </c>
      <c r="AD62" s="97" t="s">
        <v>268</v>
      </c>
      <c r="AE62" s="97" t="s">
        <v>174</v>
      </c>
      <c r="AF62" s="99" t="str">
        <f t="shared" si="16"/>
        <v>ALTO</v>
      </c>
      <c r="AG62" s="97" t="s">
        <v>144</v>
      </c>
      <c r="AH62" s="99" t="str">
        <f t="shared" si="2"/>
        <v>ALTO</v>
      </c>
      <c r="AI62" s="97" t="s">
        <v>151</v>
      </c>
      <c r="AJ62" s="97" t="s">
        <v>160</v>
      </c>
      <c r="AK62" s="99" t="str">
        <f t="shared" si="3"/>
        <v>MEDIO</v>
      </c>
      <c r="AL62" s="100" t="str">
        <f>VLOOKUP($AD62,Tipologías!$B$3:$H$17,2,FALSE)</f>
        <v>ALTO</v>
      </c>
      <c r="AM62" s="100">
        <f t="shared" si="17"/>
        <v>3</v>
      </c>
      <c r="AN62" s="100" t="str">
        <f>VLOOKUP($AE62,Tipologías!$A$21:$C$24,3,FALSE)</f>
        <v>ALTO</v>
      </c>
      <c r="AO62" s="100">
        <f t="shared" si="18"/>
        <v>3</v>
      </c>
      <c r="AP62" s="100">
        <f>VLOOKUP($AI62,Tipologías!$A$38:$B$42,2,FALSE)</f>
        <v>0.5</v>
      </c>
      <c r="AQ62" s="100">
        <f>VLOOKUP($AJ62,Tipologías!$A$46:$B$53,2,FALSE)</f>
        <v>1.5</v>
      </c>
      <c r="AR62" s="100" t="str">
        <f t="shared" si="4"/>
        <v>ALTO</v>
      </c>
      <c r="AS62" s="100" t="str">
        <f>VLOOKUP($AG62,Tipologías!$A$29:$C$33,3,FALSE)</f>
        <v>ALTO</v>
      </c>
      <c r="AT62" s="100" t="str">
        <f t="shared" si="15"/>
        <v>MEDIO</v>
      </c>
      <c r="AU62" s="100" t="str">
        <f t="shared" si="5"/>
        <v>ALTO</v>
      </c>
      <c r="AV62" s="100" t="str">
        <f>_xlfn.IFNA(VLOOKUP(AD62,Tipologías!$B$3:$H$17,4,0),"")</f>
        <v>INFORMACIÓN PÚBLICA CLASIFICADA</v>
      </c>
      <c r="AW62" s="100" t="str">
        <f t="shared" si="6"/>
        <v>IPC</v>
      </c>
      <c r="AX62" s="100" t="str">
        <f>_xlfn.IFNA(VLOOKUP(AD62,Tipologías!$B$3:$H$17,3,0),"")</f>
        <v>LEY 1712, ARTÍCULO 18 LITERAL C "LOS SECRETOS COMERCIALES, INDUSTRIALES Y PROFESIONALES, ASÍ COMO LOS ESTIPULADOS EN EL PARÁGRAFO DEL ARTÍCULO 77 DE LA LEY 1474 DE 2011."</v>
      </c>
      <c r="AY62" s="100" t="str">
        <f>_xlfn.IFNA(VLOOKUP(AD62,Tipologías!$B$3:$H$17,5,0),"")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2" s="100" t="str">
        <f>_xlfn.IFNA(VLOOKUP(AD62,Tipologías!$B$3:$H$17,6,0),"")</f>
        <v>LEY 1712 DE 2014</v>
      </c>
      <c r="BA62" s="94" t="s">
        <v>238</v>
      </c>
      <c r="BB62" s="105">
        <v>44719</v>
      </c>
      <c r="BC62" s="96" t="s">
        <v>236</v>
      </c>
      <c r="BD62" s="97" t="s">
        <v>538</v>
      </c>
      <c r="BE62" s="97" t="s">
        <v>539</v>
      </c>
      <c r="BF62" s="74"/>
      <c r="BG62" s="74"/>
      <c r="BH62" s="74"/>
      <c r="BI62" s="74"/>
      <c r="BJ62" s="74"/>
      <c r="BK62" s="74"/>
      <c r="BL62" s="74"/>
      <c r="BM62" s="74"/>
      <c r="BN62" s="74"/>
      <c r="BO62" s="74"/>
      <c r="BP62" s="74"/>
      <c r="BQ62" s="74"/>
      <c r="BR62" s="74"/>
      <c r="BS62" s="74"/>
      <c r="BT62" s="74"/>
      <c r="BU62" s="74"/>
      <c r="BV62" s="74"/>
      <c r="BW62" s="74"/>
      <c r="BX62" s="74"/>
    </row>
    <row r="63" spans="1:76" s="73" customFormat="1" ht="100.55" customHeight="1" x14ac:dyDescent="0.25">
      <c r="A63" s="144">
        <v>54</v>
      </c>
      <c r="B63" s="102" t="s">
        <v>76</v>
      </c>
      <c r="C63" s="102" t="s">
        <v>201</v>
      </c>
      <c r="D63" s="103" t="s">
        <v>264</v>
      </c>
      <c r="E63" s="103" t="s">
        <v>535</v>
      </c>
      <c r="F63" s="152" t="s">
        <v>536</v>
      </c>
      <c r="G63" s="95" t="s">
        <v>181</v>
      </c>
      <c r="H63" s="95" t="s">
        <v>264</v>
      </c>
      <c r="I63" s="104" t="s">
        <v>527</v>
      </c>
      <c r="J63" s="102" t="s">
        <v>374</v>
      </c>
      <c r="K63" s="103" t="s">
        <v>375</v>
      </c>
      <c r="L63" s="103" t="s">
        <v>401</v>
      </c>
      <c r="M63" s="103" t="s">
        <v>236</v>
      </c>
      <c r="N63" s="104" t="s">
        <v>537</v>
      </c>
      <c r="O63" s="104" t="s">
        <v>184</v>
      </c>
      <c r="P63" s="103" t="s">
        <v>529</v>
      </c>
      <c r="Q63" s="96" t="s">
        <v>304</v>
      </c>
      <c r="R63" s="96" t="s">
        <v>236</v>
      </c>
      <c r="S63" s="104" t="s">
        <v>236</v>
      </c>
      <c r="T63" s="104" t="s">
        <v>236</v>
      </c>
      <c r="U63" s="97" t="s">
        <v>307</v>
      </c>
      <c r="V63" s="97" t="s">
        <v>307</v>
      </c>
      <c r="W63" s="97" t="s">
        <v>308</v>
      </c>
      <c r="X63" s="97" t="s">
        <v>308</v>
      </c>
      <c r="Y63" s="97" t="s">
        <v>308</v>
      </c>
      <c r="Z63" s="97" t="s">
        <v>308</v>
      </c>
      <c r="AA63" s="97" t="s">
        <v>236</v>
      </c>
      <c r="AB63" s="97" t="s">
        <v>236</v>
      </c>
      <c r="AC63" s="104" t="s">
        <v>236</v>
      </c>
      <c r="AD63" s="97" t="s">
        <v>268</v>
      </c>
      <c r="AE63" s="97" t="s">
        <v>172</v>
      </c>
      <c r="AF63" s="99" t="str">
        <f t="shared" si="16"/>
        <v>ALTO</v>
      </c>
      <c r="AG63" s="97" t="s">
        <v>141</v>
      </c>
      <c r="AH63" s="99" t="str">
        <f t="shared" si="2"/>
        <v>BAJO</v>
      </c>
      <c r="AI63" s="97" t="s">
        <v>151</v>
      </c>
      <c r="AJ63" s="97" t="s">
        <v>158</v>
      </c>
      <c r="AK63" s="99" t="str">
        <f t="shared" si="3"/>
        <v>MEDIO</v>
      </c>
      <c r="AL63" s="100" t="str">
        <f>VLOOKUP($AD63,Tipologías!$B$3:$H$17,2,FALSE)</f>
        <v>ALTO</v>
      </c>
      <c r="AM63" s="100">
        <f t="shared" si="17"/>
        <v>3</v>
      </c>
      <c r="AN63" s="100" t="str">
        <f>VLOOKUP($AE63,Tipologías!$A$21:$C$24,3,FALSE)</f>
        <v>MEDIO</v>
      </c>
      <c r="AO63" s="100">
        <f t="shared" si="18"/>
        <v>2</v>
      </c>
      <c r="AP63" s="100">
        <f>VLOOKUP($AI63,Tipologías!$A$38:$B$42,2,FALSE)</f>
        <v>0.5</v>
      </c>
      <c r="AQ63" s="100">
        <f>VLOOKUP($AJ63,Tipologías!$A$46:$B$53,2,FALSE)</f>
        <v>2.25</v>
      </c>
      <c r="AR63" s="100" t="str">
        <f t="shared" si="4"/>
        <v>ALTO</v>
      </c>
      <c r="AS63" s="100" t="str">
        <f>VLOOKUP($AG63,Tipologías!$A$29:$C$33,3,FALSE)</f>
        <v>BAJO</v>
      </c>
      <c r="AT63" s="100" t="str">
        <f t="shared" si="15"/>
        <v>MEDIO</v>
      </c>
      <c r="AU63" s="100" t="str">
        <f t="shared" si="5"/>
        <v>MEDIO</v>
      </c>
      <c r="AV63" s="100" t="str">
        <f>_xlfn.IFNA(VLOOKUP(AD63,Tipologías!$B$3:$H$17,4,0),"")</f>
        <v>INFORMACIÓN PÚBLICA CLASIFICADA</v>
      </c>
      <c r="AW63" s="100" t="str">
        <f t="shared" si="6"/>
        <v>IPC</v>
      </c>
      <c r="AX63" s="100" t="str">
        <f>_xlfn.IFNA(VLOOKUP(AD63,Tipologías!$B$3:$H$17,3,0),"")</f>
        <v>LEY 1712, ARTÍCULO 18 LITERAL C "LOS SECRETOS COMERCIALES, INDUSTRIALES Y PROFESIONALES, ASÍ COMO LOS ESTIPULADOS EN EL PARÁGRAFO DEL ARTÍCULO 77 DE LA LEY 1474 DE 2011."</v>
      </c>
      <c r="AY63" s="100" t="str">
        <f>_xlfn.IFNA(VLOOKUP(AD63,Tipologías!$B$3:$H$17,5,0),"")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3" s="100" t="str">
        <f>_xlfn.IFNA(VLOOKUP(AD63,Tipologías!$B$3:$H$17,6,0),"")</f>
        <v>LEY 1712 DE 2014</v>
      </c>
      <c r="BA63" s="94" t="s">
        <v>238</v>
      </c>
      <c r="BB63" s="105">
        <v>44719</v>
      </c>
      <c r="BC63" s="96" t="s">
        <v>280</v>
      </c>
      <c r="BD63" s="97" t="s">
        <v>538</v>
      </c>
      <c r="BE63" s="97" t="s">
        <v>539</v>
      </c>
      <c r="BF63" s="74"/>
      <c r="BG63" s="74"/>
      <c r="BH63" s="74"/>
      <c r="BI63" s="74"/>
      <c r="BJ63" s="74"/>
      <c r="BK63" s="74"/>
      <c r="BL63" s="74"/>
      <c r="BM63" s="74"/>
      <c r="BN63" s="74"/>
      <c r="BO63" s="74"/>
      <c r="BP63" s="74"/>
      <c r="BQ63" s="74"/>
      <c r="BR63" s="74"/>
      <c r="BS63" s="74"/>
      <c r="BT63" s="74"/>
      <c r="BU63" s="74"/>
      <c r="BV63" s="74"/>
      <c r="BW63" s="74"/>
      <c r="BX63" s="74"/>
    </row>
    <row r="64" spans="1:76" s="72" customFormat="1" ht="100.55" customHeight="1" x14ac:dyDescent="0.25">
      <c r="A64" s="144">
        <v>55</v>
      </c>
      <c r="B64" s="102" t="s">
        <v>76</v>
      </c>
      <c r="C64" s="102" t="s">
        <v>201</v>
      </c>
      <c r="D64" s="103" t="s">
        <v>264</v>
      </c>
      <c r="E64" s="103" t="s">
        <v>540</v>
      </c>
      <c r="F64" s="152" t="s">
        <v>541</v>
      </c>
      <c r="G64" s="95" t="s">
        <v>246</v>
      </c>
      <c r="H64" s="95" t="s">
        <v>542</v>
      </c>
      <c r="I64" s="104" t="s">
        <v>543</v>
      </c>
      <c r="J64" s="102" t="s">
        <v>380</v>
      </c>
      <c r="K64" s="103" t="s">
        <v>375</v>
      </c>
      <c r="L64" s="103" t="s">
        <v>401</v>
      </c>
      <c r="M64" s="103" t="s">
        <v>544</v>
      </c>
      <c r="N64" s="104" t="s">
        <v>545</v>
      </c>
      <c r="O64" s="104" t="s">
        <v>184</v>
      </c>
      <c r="P64" s="103" t="s">
        <v>546</v>
      </c>
      <c r="Q64" s="96" t="s">
        <v>304</v>
      </c>
      <c r="R64" s="96" t="s">
        <v>304</v>
      </c>
      <c r="S64" s="104" t="s">
        <v>236</v>
      </c>
      <c r="T64" s="104" t="s">
        <v>236</v>
      </c>
      <c r="U64" s="97" t="s">
        <v>307</v>
      </c>
      <c r="V64" s="97" t="s">
        <v>307</v>
      </c>
      <c r="W64" s="97" t="s">
        <v>307</v>
      </c>
      <c r="X64" s="97" t="s">
        <v>307</v>
      </c>
      <c r="Y64" s="97" t="s">
        <v>307</v>
      </c>
      <c r="Z64" s="97" t="s">
        <v>308</v>
      </c>
      <c r="AA64" s="97" t="s">
        <v>236</v>
      </c>
      <c r="AB64" s="97" t="s">
        <v>236</v>
      </c>
      <c r="AC64" s="104" t="s">
        <v>236</v>
      </c>
      <c r="AD64" s="97" t="s">
        <v>268</v>
      </c>
      <c r="AE64" s="97" t="s">
        <v>172</v>
      </c>
      <c r="AF64" s="99" t="str">
        <f t="shared" si="16"/>
        <v>ALTO</v>
      </c>
      <c r="AG64" s="97" t="s">
        <v>144</v>
      </c>
      <c r="AH64" s="99" t="str">
        <f t="shared" si="2"/>
        <v>ALTO</v>
      </c>
      <c r="AI64" s="97" t="s">
        <v>151</v>
      </c>
      <c r="AJ64" s="97" t="s">
        <v>161</v>
      </c>
      <c r="AK64" s="99" t="str">
        <f t="shared" si="3"/>
        <v>BAJO</v>
      </c>
      <c r="AL64" s="100" t="str">
        <f>VLOOKUP($AD64,Tipologías!$B$3:$H$17,2,FALSE)</f>
        <v>ALTO</v>
      </c>
      <c r="AM64" s="100">
        <f t="shared" si="17"/>
        <v>3</v>
      </c>
      <c r="AN64" s="100" t="str">
        <f>VLOOKUP($AE64,Tipologías!$A$21:$C$24,3,FALSE)</f>
        <v>MEDIO</v>
      </c>
      <c r="AO64" s="100">
        <f t="shared" si="18"/>
        <v>2</v>
      </c>
      <c r="AP64" s="100">
        <f>VLOOKUP($AI64,Tipologías!$A$38:$B$42,2,FALSE)</f>
        <v>0.5</v>
      </c>
      <c r="AQ64" s="100">
        <f>VLOOKUP($AJ64,Tipologías!$A$46:$B$53,2,FALSE)</f>
        <v>1.25</v>
      </c>
      <c r="AR64" s="100" t="str">
        <f t="shared" si="4"/>
        <v>ALTO</v>
      </c>
      <c r="AS64" s="100" t="str">
        <f>VLOOKUP($AG64,Tipologías!$A$29:$C$33,3,FALSE)</f>
        <v>ALTO</v>
      </c>
      <c r="AT64" s="100" t="str">
        <f t="shared" si="15"/>
        <v>BAJO</v>
      </c>
      <c r="AU64" s="100" t="str">
        <f t="shared" si="5"/>
        <v>ALTO</v>
      </c>
      <c r="AV64" s="100" t="str">
        <f>_xlfn.IFNA(VLOOKUP(AD64,Tipologías!$B$3:$H$17,4,0),"")</f>
        <v>INFORMACIÓN PÚBLICA CLASIFICADA</v>
      </c>
      <c r="AW64" s="100" t="str">
        <f t="shared" si="6"/>
        <v>IPC</v>
      </c>
      <c r="AX64" s="100" t="str">
        <f>_xlfn.IFNA(VLOOKUP(AD64,Tipologías!$B$3:$H$17,3,0),"")</f>
        <v>LEY 1712, ARTÍCULO 18 LITERAL C "LOS SECRETOS COMERCIALES, INDUSTRIALES Y PROFESIONALES, ASÍ COMO LOS ESTIPULADOS EN EL PARÁGRAFO DEL ARTÍCULO 77 DE LA LEY 1474 DE 2011."</v>
      </c>
      <c r="AY64" s="100" t="str">
        <f>_xlfn.IFNA(VLOOKUP(AD64,Tipologías!$B$3:$H$17,5,0),"")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4" s="100" t="str">
        <f>_xlfn.IFNA(VLOOKUP(AD64,Tipologías!$B$3:$H$17,6,0),"")</f>
        <v>LEY 1712 DE 2014</v>
      </c>
      <c r="BA64" s="94" t="s">
        <v>238</v>
      </c>
      <c r="BB64" s="105">
        <v>44719</v>
      </c>
      <c r="BC64" s="96" t="s">
        <v>242</v>
      </c>
      <c r="BD64" s="97" t="s">
        <v>538</v>
      </c>
      <c r="BE64" s="97" t="s">
        <v>539</v>
      </c>
      <c r="BF64" s="74"/>
      <c r="BG64" s="74"/>
      <c r="BH64" s="74"/>
      <c r="BI64" s="74"/>
      <c r="BJ64" s="74"/>
      <c r="BK64" s="74"/>
      <c r="BL64" s="74"/>
      <c r="BM64" s="74"/>
      <c r="BN64" s="74"/>
      <c r="BO64" s="74"/>
      <c r="BP64" s="74"/>
      <c r="BQ64" s="74"/>
      <c r="BR64" s="74"/>
      <c r="BS64" s="74"/>
      <c r="BT64" s="74"/>
      <c r="BU64" s="74"/>
      <c r="BV64" s="74"/>
      <c r="BW64" s="74"/>
      <c r="BX64" s="74"/>
    </row>
    <row r="65" spans="1:76" s="72" customFormat="1" ht="100.55" customHeight="1" x14ac:dyDescent="0.25">
      <c r="A65" s="144">
        <v>56</v>
      </c>
      <c r="B65" s="102" t="s">
        <v>76</v>
      </c>
      <c r="C65" s="102" t="s">
        <v>201</v>
      </c>
      <c r="D65" s="103" t="s">
        <v>264</v>
      </c>
      <c r="E65" s="103" t="s">
        <v>547</v>
      </c>
      <c r="F65" s="152" t="s">
        <v>548</v>
      </c>
      <c r="G65" s="95" t="s">
        <v>246</v>
      </c>
      <c r="H65" s="95" t="s">
        <v>264</v>
      </c>
      <c r="I65" s="104" t="s">
        <v>520</v>
      </c>
      <c r="J65" s="102" t="s">
        <v>374</v>
      </c>
      <c r="K65" s="103" t="s">
        <v>375</v>
      </c>
      <c r="L65" s="103" t="s">
        <v>401</v>
      </c>
      <c r="M65" s="103" t="s">
        <v>236</v>
      </c>
      <c r="N65" s="104" t="s">
        <v>522</v>
      </c>
      <c r="O65" s="104" t="s">
        <v>184</v>
      </c>
      <c r="P65" s="103" t="s">
        <v>549</v>
      </c>
      <c r="Q65" s="96" t="s">
        <v>304</v>
      </c>
      <c r="R65" s="96" t="s">
        <v>236</v>
      </c>
      <c r="S65" s="104" t="s">
        <v>236</v>
      </c>
      <c r="T65" s="104" t="s">
        <v>236</v>
      </c>
      <c r="U65" s="97" t="s">
        <v>307</v>
      </c>
      <c r="V65" s="97" t="s">
        <v>307</v>
      </c>
      <c r="W65" s="97" t="s">
        <v>307</v>
      </c>
      <c r="X65" s="97" t="s">
        <v>307</v>
      </c>
      <c r="Y65" s="97" t="s">
        <v>307</v>
      </c>
      <c r="Z65" s="97" t="s">
        <v>308</v>
      </c>
      <c r="AA65" s="97" t="s">
        <v>236</v>
      </c>
      <c r="AB65" s="97" t="s">
        <v>236</v>
      </c>
      <c r="AC65" s="104" t="s">
        <v>236</v>
      </c>
      <c r="AD65" s="97" t="s">
        <v>268</v>
      </c>
      <c r="AE65" s="97" t="s">
        <v>172</v>
      </c>
      <c r="AF65" s="99" t="str">
        <f t="shared" si="16"/>
        <v>ALTO</v>
      </c>
      <c r="AG65" s="97" t="s">
        <v>142</v>
      </c>
      <c r="AH65" s="99" t="str">
        <f t="shared" si="2"/>
        <v>MEDIO</v>
      </c>
      <c r="AI65" s="97" t="s">
        <v>151</v>
      </c>
      <c r="AJ65" s="97" t="s">
        <v>161</v>
      </c>
      <c r="AK65" s="99" t="str">
        <f t="shared" si="3"/>
        <v>BAJO</v>
      </c>
      <c r="AL65" s="100" t="str">
        <f>VLOOKUP($AD65,Tipologías!$B$3:$H$17,2,FALSE)</f>
        <v>ALTO</v>
      </c>
      <c r="AM65" s="100">
        <f t="shared" si="17"/>
        <v>3</v>
      </c>
      <c r="AN65" s="100" t="str">
        <f>VLOOKUP($AE65,Tipologías!$A$21:$C$24,3,FALSE)</f>
        <v>MEDIO</v>
      </c>
      <c r="AO65" s="100">
        <f t="shared" si="18"/>
        <v>2</v>
      </c>
      <c r="AP65" s="100">
        <f>VLOOKUP($AI65,Tipologías!$A$38:$B$42,2,FALSE)</f>
        <v>0.5</v>
      </c>
      <c r="AQ65" s="100">
        <f>VLOOKUP($AJ65,Tipologías!$A$46:$B$53,2,FALSE)</f>
        <v>1.25</v>
      </c>
      <c r="AR65" s="100" t="str">
        <f t="shared" si="4"/>
        <v>ALTO</v>
      </c>
      <c r="AS65" s="100" t="str">
        <f>VLOOKUP($AG65,Tipologías!$A$29:$C$33,3,FALSE)</f>
        <v>MEDIO</v>
      </c>
      <c r="AT65" s="100" t="str">
        <f t="shared" si="15"/>
        <v>BAJO</v>
      </c>
      <c r="AU65" s="100" t="str">
        <f t="shared" si="5"/>
        <v>MEDIO</v>
      </c>
      <c r="AV65" s="100" t="str">
        <f>_xlfn.IFNA(VLOOKUP(AD65,Tipologías!$B$3:$H$17,4,0),"")</f>
        <v>INFORMACIÓN PÚBLICA CLASIFICADA</v>
      </c>
      <c r="AW65" s="100" t="str">
        <f t="shared" si="6"/>
        <v>IPC</v>
      </c>
      <c r="AX65" s="100" t="str">
        <f>_xlfn.IFNA(VLOOKUP(AD65,Tipologías!$B$3:$H$17,3,0),"")</f>
        <v>LEY 1712, ARTÍCULO 18 LITERAL C "LOS SECRETOS COMERCIALES, INDUSTRIALES Y PROFESIONALES, ASÍ COMO LOS ESTIPULADOS EN EL PARÁGRAFO DEL ARTÍCULO 77 DE LA LEY 1474 DE 2011."</v>
      </c>
      <c r="AY65" s="100" t="str">
        <f>_xlfn.IFNA(VLOOKUP(AD65,Tipologías!$B$3:$H$17,5,0),"")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5" s="100" t="str">
        <f>_xlfn.IFNA(VLOOKUP(AD65,Tipologías!$B$3:$H$17,6,0),"")</f>
        <v>LEY 1712 DE 2014</v>
      </c>
      <c r="BA65" s="94" t="s">
        <v>238</v>
      </c>
      <c r="BB65" s="105">
        <v>44719</v>
      </c>
      <c r="BC65" s="96" t="s">
        <v>242</v>
      </c>
      <c r="BD65" s="97" t="s">
        <v>538</v>
      </c>
      <c r="BE65" s="97" t="s">
        <v>539</v>
      </c>
      <c r="BF65" s="74"/>
      <c r="BG65" s="74"/>
      <c r="BH65" s="74"/>
      <c r="BI65" s="74"/>
      <c r="BJ65" s="74"/>
      <c r="BK65" s="74"/>
      <c r="BL65" s="74"/>
      <c r="BM65" s="74"/>
      <c r="BN65" s="74"/>
      <c r="BO65" s="74"/>
      <c r="BP65" s="74"/>
      <c r="BQ65" s="74"/>
      <c r="BR65" s="74"/>
      <c r="BS65" s="74"/>
      <c r="BT65" s="74"/>
      <c r="BU65" s="74"/>
      <c r="BV65" s="74"/>
      <c r="BW65" s="74"/>
      <c r="BX65" s="74"/>
    </row>
    <row r="66" spans="1:76" ht="100.55" customHeight="1" x14ac:dyDescent="0.25">
      <c r="A66" s="144">
        <v>57</v>
      </c>
      <c r="B66" s="102" t="s">
        <v>76</v>
      </c>
      <c r="C66" s="102" t="s">
        <v>201</v>
      </c>
      <c r="D66" s="103" t="s">
        <v>264</v>
      </c>
      <c r="E66" s="103" t="s">
        <v>550</v>
      </c>
      <c r="F66" s="152" t="s">
        <v>551</v>
      </c>
      <c r="G66" s="95" t="s">
        <v>180</v>
      </c>
      <c r="H66" s="95" t="s">
        <v>264</v>
      </c>
      <c r="I66" s="104" t="s">
        <v>532</v>
      </c>
      <c r="J66" s="102" t="s">
        <v>374</v>
      </c>
      <c r="K66" s="103" t="s">
        <v>375</v>
      </c>
      <c r="L66" s="103" t="s">
        <v>401</v>
      </c>
      <c r="M66" s="103" t="s">
        <v>236</v>
      </c>
      <c r="N66" s="104" t="s">
        <v>522</v>
      </c>
      <c r="O66" s="104" t="s">
        <v>184</v>
      </c>
      <c r="P66" s="103" t="s">
        <v>549</v>
      </c>
      <c r="Q66" s="96" t="s">
        <v>304</v>
      </c>
      <c r="R66" s="96" t="s">
        <v>236</v>
      </c>
      <c r="S66" s="104" t="s">
        <v>236</v>
      </c>
      <c r="T66" s="104" t="s">
        <v>236</v>
      </c>
      <c r="U66" s="97" t="s">
        <v>308</v>
      </c>
      <c r="V66" s="97" t="s">
        <v>236</v>
      </c>
      <c r="W66" s="97" t="s">
        <v>236</v>
      </c>
      <c r="X66" s="97" t="s">
        <v>236</v>
      </c>
      <c r="Y66" s="97" t="s">
        <v>236</v>
      </c>
      <c r="Z66" s="97" t="s">
        <v>236</v>
      </c>
      <c r="AA66" s="97" t="s">
        <v>236</v>
      </c>
      <c r="AB66" s="97" t="s">
        <v>236</v>
      </c>
      <c r="AC66" s="104" t="s">
        <v>236</v>
      </c>
      <c r="AD66" s="97" t="s">
        <v>268</v>
      </c>
      <c r="AE66" s="97" t="s">
        <v>172</v>
      </c>
      <c r="AF66" s="99" t="str">
        <f t="shared" si="16"/>
        <v>ALTO</v>
      </c>
      <c r="AG66" s="97" t="s">
        <v>144</v>
      </c>
      <c r="AH66" s="99" t="str">
        <f>_xlfn.IFNA((AS66),"")</f>
        <v>ALTO</v>
      </c>
      <c r="AI66" s="97" t="s">
        <v>151</v>
      </c>
      <c r="AJ66" s="97" t="s">
        <v>158</v>
      </c>
      <c r="AK66" s="99" t="str">
        <f>_xlfn.IFNA((AT66),"")</f>
        <v>MEDIO</v>
      </c>
      <c r="AL66" s="100" t="str">
        <f>VLOOKUP($AD66,Tipologías!$B$3:$H$17,2,FALSE)</f>
        <v>ALTO</v>
      </c>
      <c r="AM66" s="100">
        <f t="shared" si="17"/>
        <v>3</v>
      </c>
      <c r="AN66" s="100" t="str">
        <f>VLOOKUP($AE66,Tipologías!$A$21:$C$24,3,FALSE)</f>
        <v>MEDIO</v>
      </c>
      <c r="AO66" s="100">
        <f t="shared" si="18"/>
        <v>2</v>
      </c>
      <c r="AP66" s="100">
        <f>VLOOKUP($AI66,Tipologías!$A$38:$B$42,2,FALSE)</f>
        <v>0.5</v>
      </c>
      <c r="AQ66" s="100">
        <f>VLOOKUP($AJ66,Tipologías!$A$46:$B$53,2,FALSE)</f>
        <v>2.25</v>
      </c>
      <c r="AR66" s="100" t="str">
        <f>IF(MAX(AM66,AO66)=3,"ALTO",IF(MAX(AM66,AO66)=2,"MEDIO",IF(MAX(AM66,AO66)=1,"BAJO","  ")))</f>
        <v>ALTO</v>
      </c>
      <c r="AS66" s="100" t="str">
        <f>VLOOKUP($AG66,Tipologías!$A$29:$C$33,3,FALSE)</f>
        <v>ALTO</v>
      </c>
      <c r="AT66" s="100" t="str">
        <f t="shared" si="15"/>
        <v>MEDIO</v>
      </c>
      <c r="AU66" s="100" t="str">
        <f>_xlfn.IFNA(IF(AND(AR66="BAJO",AS66="BAJO",AT66="BAJO"),"BAJO",IF(AND(AR66="ALTO",AS66="ALTO",AT66="ALTO"),"ALTO",IF(COUNTIF(AR66:AT66,"ALTO")=2,"ALTO","MEDIO")))," ")</f>
        <v>ALTO</v>
      </c>
      <c r="AV66" s="100" t="str">
        <f>_xlfn.IFNA(VLOOKUP(AD66,Tipologías!$B$3:$H$17,4,0),"")</f>
        <v>INFORMACIÓN PÚBLICA CLASIFICADA</v>
      </c>
      <c r="AW66" s="100" t="str">
        <f>IF(AV66="INFORMACIÓN PÚBLICA","IPB",IF(AV66="INFORMACIÓN PÚBLICA CLASIFICADA","IPC",IF(AV66="INFORMACIÓN PÚBLICA RESERVADA","IPR",IF(AV66="",""))))</f>
        <v>IPC</v>
      </c>
      <c r="AX66" s="100" t="str">
        <f>_xlfn.IFNA(VLOOKUP(AD66,Tipologías!$B$3:$H$17,3,0),"")</f>
        <v>LEY 1712, ARTÍCULO 18 LITERAL C "LOS SECRETOS COMERCIALES, INDUSTRIALES Y PROFESIONALES, ASÍ COMO LOS ESTIPULADOS EN EL PARÁGRAFO DEL ARTÍCULO 77 DE LA LEY 1474 DE 2011."</v>
      </c>
      <c r="AY66" s="100" t="str">
        <f>_xlfn.IFNA(VLOOKUP(AD66,Tipologías!$B$3:$H$17,5,0),"")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6" s="100" t="str">
        <f>_xlfn.IFNA(VLOOKUP(AD66,Tipologías!$B$3:$H$17,6,0),"")</f>
        <v>LEY 1712 DE 2014</v>
      </c>
      <c r="BA66" s="94" t="s">
        <v>238</v>
      </c>
      <c r="BB66" s="105">
        <v>44719</v>
      </c>
      <c r="BC66" s="96" t="s">
        <v>242</v>
      </c>
      <c r="BD66" s="97" t="s">
        <v>538</v>
      </c>
      <c r="BE66" s="97" t="s">
        <v>539</v>
      </c>
      <c r="BF66" s="248"/>
      <c r="BG66" s="248"/>
      <c r="BH66" s="78"/>
      <c r="BI66" s="78"/>
      <c r="BJ66" s="211"/>
      <c r="BK66" s="211"/>
      <c r="BL66" s="48"/>
    </row>
    <row r="67" spans="1:76" ht="100.55" customHeight="1" x14ac:dyDescent="0.25">
      <c r="A67" s="144">
        <v>58</v>
      </c>
      <c r="B67" s="102" t="s">
        <v>76</v>
      </c>
      <c r="C67" s="102" t="s">
        <v>201</v>
      </c>
      <c r="D67" s="103" t="s">
        <v>264</v>
      </c>
      <c r="E67" s="103" t="s">
        <v>550</v>
      </c>
      <c r="F67" s="152" t="s">
        <v>552</v>
      </c>
      <c r="G67" s="95" t="s">
        <v>240</v>
      </c>
      <c r="H67" s="95" t="s">
        <v>264</v>
      </c>
      <c r="I67" s="104" t="s">
        <v>532</v>
      </c>
      <c r="J67" s="102" t="s">
        <v>374</v>
      </c>
      <c r="K67" s="103" t="s">
        <v>375</v>
      </c>
      <c r="L67" s="103" t="s">
        <v>401</v>
      </c>
      <c r="M67" s="103" t="s">
        <v>236</v>
      </c>
      <c r="N67" s="104" t="s">
        <v>522</v>
      </c>
      <c r="O67" s="104" t="s">
        <v>183</v>
      </c>
      <c r="P67" s="103" t="s">
        <v>549</v>
      </c>
      <c r="Q67" s="96" t="s">
        <v>304</v>
      </c>
      <c r="R67" s="96" t="s">
        <v>236</v>
      </c>
      <c r="S67" s="104" t="s">
        <v>236</v>
      </c>
      <c r="T67" s="104" t="s">
        <v>236</v>
      </c>
      <c r="U67" s="97" t="s">
        <v>308</v>
      </c>
      <c r="V67" s="97" t="s">
        <v>236</v>
      </c>
      <c r="W67" s="97" t="s">
        <v>236</v>
      </c>
      <c r="X67" s="97" t="s">
        <v>236</v>
      </c>
      <c r="Y67" s="97" t="s">
        <v>236</v>
      </c>
      <c r="Z67" s="97" t="s">
        <v>236</v>
      </c>
      <c r="AA67" s="97" t="s">
        <v>236</v>
      </c>
      <c r="AB67" s="97" t="s">
        <v>236</v>
      </c>
      <c r="AC67" s="104" t="s">
        <v>236</v>
      </c>
      <c r="AD67" s="97" t="s">
        <v>268</v>
      </c>
      <c r="AE67" s="97" t="s">
        <v>174</v>
      </c>
      <c r="AF67" s="99" t="str">
        <f t="shared" si="16"/>
        <v>ALTO</v>
      </c>
      <c r="AG67" s="97" t="s">
        <v>144</v>
      </c>
      <c r="AH67" s="99" t="str">
        <f>_xlfn.IFNA((AS67),"")</f>
        <v>ALTO</v>
      </c>
      <c r="AI67" s="97" t="s">
        <v>151</v>
      </c>
      <c r="AJ67" s="97" t="s">
        <v>157</v>
      </c>
      <c r="AK67" s="99" t="str">
        <f>_xlfn.IFNA((AT67),"")</f>
        <v>ALTO</v>
      </c>
      <c r="AL67" s="100" t="str">
        <f>VLOOKUP($AD67,Tipologías!$B$3:$H$17,2,FALSE)</f>
        <v>ALTO</v>
      </c>
      <c r="AM67" s="100">
        <f t="shared" si="17"/>
        <v>3</v>
      </c>
      <c r="AN67" s="100" t="str">
        <f>VLOOKUP($AE67,Tipologías!$A$21:$C$24,3,FALSE)</f>
        <v>ALTO</v>
      </c>
      <c r="AO67" s="100">
        <f t="shared" si="18"/>
        <v>3</v>
      </c>
      <c r="AP67" s="100">
        <f>VLOOKUP($AI67,Tipologías!$A$38:$B$42,2,FALSE)</f>
        <v>0.5</v>
      </c>
      <c r="AQ67" s="100">
        <f>VLOOKUP($AJ67,Tipologías!$A$46:$B$53,2,FALSE)</f>
        <v>2.5</v>
      </c>
      <c r="AR67" s="100" t="str">
        <f>IF(MAX(AM67,AO67)=3,"ALTO",IF(MAX(AM67,AO67)=2,"MEDIO",IF(MAX(AM67,AO67)=1,"BAJO","  ")))</f>
        <v>ALTO</v>
      </c>
      <c r="AS67" s="100" t="str">
        <f>VLOOKUP($AG67,Tipologías!$A$29:$C$33,3,FALSE)</f>
        <v>ALTO</v>
      </c>
      <c r="AT67" s="100" t="str">
        <f t="shared" si="15"/>
        <v>ALTO</v>
      </c>
      <c r="AU67" s="100" t="str">
        <f>_xlfn.IFNA(IF(AND(AR67="BAJO",AS67="BAJO",AT67="BAJO"),"BAJO",IF(AND(AR67="ALTO",AS67="ALTO",AT67="ALTO"),"ALTO",IF(COUNTIF(AR67:AT67,"ALTO")=2,"ALTO","MEDIO")))," ")</f>
        <v>ALTO</v>
      </c>
      <c r="AV67" s="100" t="str">
        <f>_xlfn.IFNA(VLOOKUP(AD67,Tipologías!$B$3:$H$17,4,0),"")</f>
        <v>INFORMACIÓN PÚBLICA CLASIFICADA</v>
      </c>
      <c r="AW67" s="100" t="str">
        <f>IF(AV67="INFORMACIÓN PÚBLICA","IPB",IF(AV67="INFORMACIÓN PÚBLICA CLASIFICADA","IPC",IF(AV67="INFORMACIÓN PÚBLICA RESERVADA","IPR",IF(AV67="",""))))</f>
        <v>IPC</v>
      </c>
      <c r="AX67" s="100" t="str">
        <f>_xlfn.IFNA(VLOOKUP(AD67,Tipologías!$B$3:$H$17,3,0),"")</f>
        <v>LEY 1712, ARTÍCULO 18 LITERAL C "LOS SECRETOS COMERCIALES, INDUSTRIALES Y PROFESIONALES, ASÍ COMO LOS ESTIPULADOS EN EL PARÁGRAFO DEL ARTÍCULO 77 DE LA LEY 1474 DE 2011."</v>
      </c>
      <c r="AY67" s="100" t="str">
        <f>_xlfn.IFNA(VLOOKUP(AD67,Tipologías!$B$3:$H$17,5,0),"")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7" s="100" t="str">
        <f>_xlfn.IFNA(VLOOKUP(AD67,Tipologías!$B$3:$H$17,6,0),"")</f>
        <v>LEY 1712 DE 2014</v>
      </c>
      <c r="BA67" s="94" t="s">
        <v>238</v>
      </c>
      <c r="BB67" s="105">
        <v>44719</v>
      </c>
      <c r="BC67" s="96" t="s">
        <v>242</v>
      </c>
      <c r="BD67" s="97" t="s">
        <v>538</v>
      </c>
      <c r="BE67" s="97" t="s">
        <v>539</v>
      </c>
      <c r="BF67" s="211"/>
      <c r="BG67" s="211"/>
      <c r="BH67" s="48"/>
      <c r="BI67" s="48"/>
      <c r="BJ67" s="211"/>
      <c r="BK67" s="211"/>
      <c r="BL67" s="48"/>
    </row>
    <row r="68" spans="1:76" ht="100.55" customHeight="1" x14ac:dyDescent="0.25">
      <c r="A68" s="144">
        <v>59</v>
      </c>
      <c r="B68" s="102" t="s">
        <v>76</v>
      </c>
      <c r="C68" s="102" t="s">
        <v>201</v>
      </c>
      <c r="D68" s="103" t="s">
        <v>264</v>
      </c>
      <c r="E68" s="103" t="s">
        <v>553</v>
      </c>
      <c r="F68" s="152" t="s">
        <v>554</v>
      </c>
      <c r="G68" s="95" t="s">
        <v>213</v>
      </c>
      <c r="H68" s="95" t="s">
        <v>264</v>
      </c>
      <c r="I68" s="104" t="s">
        <v>532</v>
      </c>
      <c r="J68" s="102"/>
      <c r="K68" s="103" t="s">
        <v>375</v>
      </c>
      <c r="L68" s="103"/>
      <c r="M68" s="103" t="s">
        <v>236</v>
      </c>
      <c r="N68" s="104" t="s">
        <v>236</v>
      </c>
      <c r="O68" s="104" t="s">
        <v>191</v>
      </c>
      <c r="P68" s="103" t="s">
        <v>236</v>
      </c>
      <c r="Q68" s="96" t="s">
        <v>304</v>
      </c>
      <c r="R68" s="96" t="s">
        <v>236</v>
      </c>
      <c r="S68" s="104" t="s">
        <v>236</v>
      </c>
      <c r="T68" s="104" t="s">
        <v>236</v>
      </c>
      <c r="U68" s="97" t="s">
        <v>236</v>
      </c>
      <c r="V68" s="97" t="s">
        <v>236</v>
      </c>
      <c r="W68" s="97" t="s">
        <v>236</v>
      </c>
      <c r="X68" s="97" t="s">
        <v>236</v>
      </c>
      <c r="Y68" s="97" t="s">
        <v>236</v>
      </c>
      <c r="Z68" s="97" t="s">
        <v>236</v>
      </c>
      <c r="AA68" s="97" t="s">
        <v>236</v>
      </c>
      <c r="AB68" s="97" t="s">
        <v>236</v>
      </c>
      <c r="AC68" s="104" t="s">
        <v>236</v>
      </c>
      <c r="AD68" s="97" t="s">
        <v>268</v>
      </c>
      <c r="AE68" s="97" t="s">
        <v>174</v>
      </c>
      <c r="AF68" s="99" t="str">
        <f t="shared" si="16"/>
        <v>ALTO</v>
      </c>
      <c r="AG68" s="97" t="s">
        <v>144</v>
      </c>
      <c r="AH68" s="99" t="str">
        <f t="shared" ref="AH68:AH121" si="19">_xlfn.IFNA((AS68),"")</f>
        <v>ALTO</v>
      </c>
      <c r="AI68" s="97" t="s">
        <v>151</v>
      </c>
      <c r="AJ68" s="97" t="s">
        <v>160</v>
      </c>
      <c r="AK68" s="99" t="str">
        <f t="shared" ref="AK68:AK121" si="20">_xlfn.IFNA((AT68),"")</f>
        <v>MEDIO</v>
      </c>
      <c r="AL68" s="100" t="str">
        <f>VLOOKUP($AD68,Tipologías!$B$3:$H$17,2,FALSE)</f>
        <v>ALTO</v>
      </c>
      <c r="AM68" s="100">
        <f t="shared" ref="AM68:AM121" si="21">IF(AD68="",0,IF(AL68="Bajo",1,IF(AL68="Medio",2,3)))</f>
        <v>3</v>
      </c>
      <c r="AN68" s="100" t="str">
        <f>VLOOKUP($AE68,Tipologías!$A$21:$C$24,3,FALSE)</f>
        <v>ALTO</v>
      </c>
      <c r="AO68" s="100">
        <f t="shared" ref="AO68:AO121" si="22">IF(AE68="",0,IF(AN68="Bajo",1,IF(AN68="Medio",2,3)))</f>
        <v>3</v>
      </c>
      <c r="AP68" s="100">
        <f>VLOOKUP($AI68,Tipologías!$A$38:$B$42,2,FALSE)</f>
        <v>0.5</v>
      </c>
      <c r="AQ68" s="100">
        <f>VLOOKUP($AJ68,Tipologías!$A$46:$B$53,2,FALSE)</f>
        <v>1.5</v>
      </c>
      <c r="AR68" s="100" t="str">
        <f t="shared" ref="AR68:AR121" si="23">IF(MAX(AM68,AO68)=3,"ALTO",IF(MAX(AM68,AO68)=2,"MEDIO",IF(MAX(AM68,AO68)=1,"BAJO","  ")))</f>
        <v>ALTO</v>
      </c>
      <c r="AS68" s="100" t="str">
        <f>VLOOKUP($AG68,Tipologías!$A$29:$C$33,3,FALSE)</f>
        <v>ALTO</v>
      </c>
      <c r="AT68" s="100" t="str">
        <f t="shared" si="15"/>
        <v>MEDIO</v>
      </c>
      <c r="AU68" s="100" t="str">
        <f t="shared" ref="AU68:AU121" si="24">_xlfn.IFNA(IF(AND(AR68="BAJO",AS68="BAJO",AT68="BAJO"),"BAJO",IF(AND(AR68="ALTO",AS68="ALTO",AT68="ALTO"),"ALTO",IF(COUNTIF(AR68:AT68,"ALTO")=2,"ALTO","MEDIO")))," ")</f>
        <v>ALTO</v>
      </c>
      <c r="AV68" s="100" t="str">
        <f>_xlfn.IFNA(VLOOKUP(AD68,Tipologías!$B$3:$H$17,4,0),"")</f>
        <v>INFORMACIÓN PÚBLICA CLASIFICADA</v>
      </c>
      <c r="AW68" s="100" t="str">
        <f t="shared" ref="AW68:AW121" si="25">IF(AV68="INFORMACIÓN PÚBLICA","IPB",IF(AV68="INFORMACIÓN PÚBLICA CLASIFICADA","IPC",IF(AV68="INFORMACIÓN PÚBLICA RESERVADA","IPR",IF(AV68="",""))))</f>
        <v>IPC</v>
      </c>
      <c r="AX68" s="100" t="str">
        <f>_xlfn.IFNA(VLOOKUP(AD68,Tipologías!$B$3:$H$17,3,0),"")</f>
        <v>LEY 1712, ARTÍCULO 18 LITERAL C "LOS SECRETOS COMERCIALES, INDUSTRIALES Y PROFESIONALES, ASÍ COMO LOS ESTIPULADOS EN EL PARÁGRAFO DEL ARTÍCULO 77 DE LA LEY 1474 DE 2011."</v>
      </c>
      <c r="AY68" s="100" t="str">
        <f>_xlfn.IFNA(VLOOKUP(AD68,Tipologías!$B$3:$H$17,5,0),"")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8" s="100" t="str">
        <f>_xlfn.IFNA(VLOOKUP(AD68,Tipologías!$B$3:$H$17,6,0),"")</f>
        <v>LEY 1712 DE 2014</v>
      </c>
      <c r="BA68" s="94" t="s">
        <v>238</v>
      </c>
      <c r="BB68" s="105">
        <v>44719</v>
      </c>
      <c r="BC68" s="96" t="s">
        <v>236</v>
      </c>
      <c r="BD68" s="97" t="s">
        <v>538</v>
      </c>
      <c r="BE68" s="97" t="s">
        <v>539</v>
      </c>
      <c r="BF68" s="211"/>
      <c r="BG68" s="211"/>
      <c r="BH68" s="48"/>
      <c r="BI68" s="48"/>
      <c r="BJ68" s="211"/>
      <c r="BK68" s="211"/>
      <c r="BL68" s="48"/>
    </row>
    <row r="69" spans="1:76" ht="100.55" customHeight="1" x14ac:dyDescent="0.25">
      <c r="A69" s="144">
        <v>60</v>
      </c>
      <c r="B69" s="102" t="s">
        <v>76</v>
      </c>
      <c r="C69" s="102" t="s">
        <v>201</v>
      </c>
      <c r="D69" s="103" t="s">
        <v>264</v>
      </c>
      <c r="E69" s="103" t="s">
        <v>555</v>
      </c>
      <c r="F69" s="152" t="s">
        <v>556</v>
      </c>
      <c r="G69" s="95" t="s">
        <v>246</v>
      </c>
      <c r="H69" s="95" t="s">
        <v>264</v>
      </c>
      <c r="I69" s="104" t="s">
        <v>520</v>
      </c>
      <c r="J69" s="102" t="s">
        <v>374</v>
      </c>
      <c r="K69" s="103" t="s">
        <v>375</v>
      </c>
      <c r="L69" s="103" t="s">
        <v>402</v>
      </c>
      <c r="M69" s="103" t="s">
        <v>236</v>
      </c>
      <c r="N69" s="104" t="s">
        <v>557</v>
      </c>
      <c r="O69" s="104" t="s">
        <v>190</v>
      </c>
      <c r="P69" s="103" t="s">
        <v>529</v>
      </c>
      <c r="Q69" s="96" t="s">
        <v>304</v>
      </c>
      <c r="R69" s="96" t="s">
        <v>236</v>
      </c>
      <c r="S69" s="104" t="s">
        <v>558</v>
      </c>
      <c r="T69" s="104" t="s">
        <v>559</v>
      </c>
      <c r="U69" s="97" t="s">
        <v>236</v>
      </c>
      <c r="V69" s="97" t="s">
        <v>236</v>
      </c>
      <c r="W69" s="97" t="s">
        <v>236</v>
      </c>
      <c r="X69" s="97" t="s">
        <v>236</v>
      </c>
      <c r="Y69" s="97" t="s">
        <v>236</v>
      </c>
      <c r="Z69" s="97" t="s">
        <v>236</v>
      </c>
      <c r="AA69" s="97" t="s">
        <v>236</v>
      </c>
      <c r="AB69" s="97" t="s">
        <v>236</v>
      </c>
      <c r="AC69" s="104" t="s">
        <v>236</v>
      </c>
      <c r="AD69" s="97" t="s">
        <v>103</v>
      </c>
      <c r="AE69" s="97" t="s">
        <v>170</v>
      </c>
      <c r="AF69" s="99" t="str">
        <f t="shared" si="16"/>
        <v>BAJO</v>
      </c>
      <c r="AG69" s="97" t="s">
        <v>141</v>
      </c>
      <c r="AH69" s="99" t="str">
        <f t="shared" si="19"/>
        <v>BAJO</v>
      </c>
      <c r="AI69" s="97" t="s">
        <v>155</v>
      </c>
      <c r="AJ69" s="97" t="s">
        <v>163</v>
      </c>
      <c r="AK69" s="99" t="str">
        <f t="shared" si="20"/>
        <v>MEDIO</v>
      </c>
      <c r="AL69" s="100" t="str">
        <f>VLOOKUP($AD69,Tipologías!$B$3:$H$17,2,FALSE)</f>
        <v>BAJO</v>
      </c>
      <c r="AM69" s="100">
        <f t="shared" si="21"/>
        <v>1</v>
      </c>
      <c r="AN69" s="100" t="str">
        <f>VLOOKUP($AE69,Tipologías!$A$21:$C$24,3,FALSE)</f>
        <v>BAJO</v>
      </c>
      <c r="AO69" s="100">
        <f t="shared" si="22"/>
        <v>1</v>
      </c>
      <c r="AP69" s="100">
        <f>VLOOKUP($AI69,Tipologías!$A$38:$B$42,2,FALSE)</f>
        <v>2</v>
      </c>
      <c r="AQ69" s="100">
        <f>VLOOKUP($AJ69,Tipologías!$A$46:$B$53,2,FALSE)</f>
        <v>0.5</v>
      </c>
      <c r="AR69" s="100" t="str">
        <f t="shared" si="23"/>
        <v>BAJO</v>
      </c>
      <c r="AS69" s="100" t="str">
        <f>VLOOKUP($AG69,Tipologías!$A$29:$C$33,3,FALSE)</f>
        <v>BAJO</v>
      </c>
      <c r="AT69" s="100" t="str">
        <f t="shared" si="15"/>
        <v>MEDIO</v>
      </c>
      <c r="AU69" s="100" t="str">
        <f t="shared" si="24"/>
        <v>MEDIO</v>
      </c>
      <c r="AV69" s="100" t="str">
        <f>_xlfn.IFNA(VLOOKUP(AD69,Tipologías!$B$3:$H$17,4,0),"")</f>
        <v>INFORMACIÓN PÚBLICA</v>
      </c>
      <c r="AW69" s="100" t="str">
        <f t="shared" si="25"/>
        <v>IPB</v>
      </c>
      <c r="AX69" s="100" t="str">
        <f>_xlfn.IFNA(VLOOKUP(AD69,Tipologías!$B$3:$H$17,3,0),"")</f>
        <v>N/A</v>
      </c>
      <c r="AY69" s="100" t="str">
        <f>_xlfn.IFNA(VLOOKUP(AD69,Tipologías!$B$3:$H$17,5,0),"")</f>
        <v>N/A</v>
      </c>
      <c r="AZ69" s="100" t="str">
        <f>_xlfn.IFNA(VLOOKUP(AD69,Tipologías!$B$3:$H$17,6,0),"")</f>
        <v>N/A</v>
      </c>
      <c r="BA69" s="94" t="s">
        <v>236</v>
      </c>
      <c r="BB69" s="105">
        <v>44719</v>
      </c>
      <c r="BC69" s="96" t="s">
        <v>236</v>
      </c>
      <c r="BD69" s="97" t="s">
        <v>538</v>
      </c>
      <c r="BE69" s="97" t="s">
        <v>539</v>
      </c>
      <c r="BF69" s="211"/>
      <c r="BG69" s="211"/>
      <c r="BH69" s="48"/>
      <c r="BI69" s="48"/>
      <c r="BJ69" s="211"/>
      <c r="BK69" s="211"/>
      <c r="BL69" s="48"/>
    </row>
    <row r="70" spans="1:76" ht="100.55" customHeight="1" x14ac:dyDescent="0.25">
      <c r="A70" s="144">
        <v>61</v>
      </c>
      <c r="B70" s="102" t="s">
        <v>76</v>
      </c>
      <c r="C70" s="102" t="s">
        <v>201</v>
      </c>
      <c r="D70" s="103" t="s">
        <v>264</v>
      </c>
      <c r="E70" s="103" t="s">
        <v>560</v>
      </c>
      <c r="F70" s="152" t="s">
        <v>561</v>
      </c>
      <c r="G70" s="95" t="s">
        <v>181</v>
      </c>
      <c r="H70" s="95" t="s">
        <v>264</v>
      </c>
      <c r="I70" s="104" t="s">
        <v>532</v>
      </c>
      <c r="J70" s="102" t="s">
        <v>374</v>
      </c>
      <c r="K70" s="103" t="s">
        <v>375</v>
      </c>
      <c r="L70" s="103" t="s">
        <v>401</v>
      </c>
      <c r="M70" s="103" t="s">
        <v>236</v>
      </c>
      <c r="N70" s="104" t="s">
        <v>537</v>
      </c>
      <c r="O70" s="104" t="s">
        <v>184</v>
      </c>
      <c r="P70" s="103" t="s">
        <v>529</v>
      </c>
      <c r="Q70" s="96" t="s">
        <v>304</v>
      </c>
      <c r="R70" s="96" t="s">
        <v>236</v>
      </c>
      <c r="S70" s="104" t="s">
        <v>236</v>
      </c>
      <c r="T70" s="104" t="s">
        <v>236</v>
      </c>
      <c r="U70" s="97" t="s">
        <v>307</v>
      </c>
      <c r="V70" s="97" t="s">
        <v>307</v>
      </c>
      <c r="W70" s="97" t="s">
        <v>308</v>
      </c>
      <c r="X70" s="97" t="s">
        <v>308</v>
      </c>
      <c r="Y70" s="97" t="s">
        <v>308</v>
      </c>
      <c r="Z70" s="97" t="s">
        <v>308</v>
      </c>
      <c r="AA70" s="97" t="s">
        <v>236</v>
      </c>
      <c r="AB70" s="97" t="s">
        <v>236</v>
      </c>
      <c r="AC70" s="104" t="s">
        <v>236</v>
      </c>
      <c r="AD70" s="97" t="s">
        <v>268</v>
      </c>
      <c r="AE70" s="97" t="s">
        <v>174</v>
      </c>
      <c r="AF70" s="99" t="str">
        <f t="shared" si="16"/>
        <v>ALTO</v>
      </c>
      <c r="AG70" s="97" t="s">
        <v>142</v>
      </c>
      <c r="AH70" s="99" t="str">
        <f t="shared" si="19"/>
        <v>MEDIO</v>
      </c>
      <c r="AI70" s="97" t="s">
        <v>151</v>
      </c>
      <c r="AJ70" s="97" t="s">
        <v>158</v>
      </c>
      <c r="AK70" s="99" t="str">
        <f t="shared" si="20"/>
        <v>MEDIO</v>
      </c>
      <c r="AL70" s="100" t="str">
        <f>VLOOKUP($AD70,Tipologías!$B$3:$H$17,2,FALSE)</f>
        <v>ALTO</v>
      </c>
      <c r="AM70" s="100">
        <f t="shared" si="21"/>
        <v>3</v>
      </c>
      <c r="AN70" s="100" t="str">
        <f>VLOOKUP($AE70,Tipologías!$A$21:$C$24,3,FALSE)</f>
        <v>ALTO</v>
      </c>
      <c r="AO70" s="100">
        <f t="shared" si="22"/>
        <v>3</v>
      </c>
      <c r="AP70" s="100">
        <f>VLOOKUP($AI70,Tipologías!$A$38:$B$42,2,FALSE)</f>
        <v>0.5</v>
      </c>
      <c r="AQ70" s="100">
        <f>VLOOKUP($AJ70,Tipologías!$A$46:$B$53,2,FALSE)</f>
        <v>2.25</v>
      </c>
      <c r="AR70" s="100" t="str">
        <f t="shared" si="23"/>
        <v>ALTO</v>
      </c>
      <c r="AS70" s="100" t="str">
        <f>VLOOKUP($AG70,Tipologías!$A$29:$C$33,3,FALSE)</f>
        <v>MEDIO</v>
      </c>
      <c r="AT70" s="100" t="str">
        <f t="shared" si="15"/>
        <v>MEDIO</v>
      </c>
      <c r="AU70" s="100" t="str">
        <f t="shared" si="24"/>
        <v>MEDIO</v>
      </c>
      <c r="AV70" s="100" t="str">
        <f>_xlfn.IFNA(VLOOKUP(AD70,Tipologías!$B$3:$H$17,4,0),"")</f>
        <v>INFORMACIÓN PÚBLICA CLASIFICADA</v>
      </c>
      <c r="AW70" s="100" t="str">
        <f t="shared" si="25"/>
        <v>IPC</v>
      </c>
      <c r="AX70" s="100" t="str">
        <f>_xlfn.IFNA(VLOOKUP(AD70,Tipologías!$B$3:$H$17,3,0),"")</f>
        <v>LEY 1712, ARTÍCULO 18 LITERAL C "LOS SECRETOS COMERCIALES, INDUSTRIALES Y PROFESIONALES, ASÍ COMO LOS ESTIPULADOS EN EL PARÁGRAFO DEL ARTÍCULO 77 DE LA LEY 1474 DE 2011."</v>
      </c>
      <c r="AY70" s="100" t="str">
        <f>_xlfn.IFNA(VLOOKUP(AD70,Tipologías!$B$3:$H$17,5,0),"")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70" s="100" t="str">
        <f>_xlfn.IFNA(VLOOKUP(AD70,Tipologías!$B$3:$H$17,6,0),"")</f>
        <v>LEY 1712 DE 2014</v>
      </c>
      <c r="BA70" s="94" t="s">
        <v>238</v>
      </c>
      <c r="BB70" s="105">
        <v>44719</v>
      </c>
      <c r="BC70" s="96" t="s">
        <v>242</v>
      </c>
      <c r="BD70" s="97" t="s">
        <v>538</v>
      </c>
      <c r="BE70" s="97" t="s">
        <v>539</v>
      </c>
      <c r="BF70" s="211"/>
      <c r="BG70" s="211"/>
      <c r="BH70" s="48"/>
      <c r="BI70" s="48"/>
      <c r="BJ70" s="211"/>
      <c r="BK70" s="211"/>
      <c r="BL70" s="48"/>
    </row>
    <row r="71" spans="1:76" ht="100.55" customHeight="1" x14ac:dyDescent="0.25">
      <c r="A71" s="144">
        <v>62</v>
      </c>
      <c r="B71" s="102" t="s">
        <v>79</v>
      </c>
      <c r="C71" s="102" t="s">
        <v>196</v>
      </c>
      <c r="D71" s="103" t="s">
        <v>75</v>
      </c>
      <c r="E71" s="103" t="s">
        <v>325</v>
      </c>
      <c r="F71" s="152" t="s">
        <v>562</v>
      </c>
      <c r="G71" s="95" t="s">
        <v>246</v>
      </c>
      <c r="H71" s="95" t="s">
        <v>75</v>
      </c>
      <c r="I71" s="104" t="s">
        <v>563</v>
      </c>
      <c r="J71" s="102" t="s">
        <v>380</v>
      </c>
      <c r="K71" s="103" t="s">
        <v>375</v>
      </c>
      <c r="L71" s="103" t="s">
        <v>401</v>
      </c>
      <c r="M71" s="103" t="s">
        <v>564</v>
      </c>
      <c r="N71" s="104" t="s">
        <v>565</v>
      </c>
      <c r="O71" s="104" t="s">
        <v>191</v>
      </c>
      <c r="P71" s="103" t="s">
        <v>566</v>
      </c>
      <c r="Q71" s="96" t="s">
        <v>304</v>
      </c>
      <c r="R71" s="96" t="s">
        <v>236</v>
      </c>
      <c r="S71" s="104" t="s">
        <v>325</v>
      </c>
      <c r="T71" s="104" t="s">
        <v>567</v>
      </c>
      <c r="U71" s="97" t="s">
        <v>307</v>
      </c>
      <c r="V71" s="97" t="s">
        <v>307</v>
      </c>
      <c r="W71" s="97" t="s">
        <v>308</v>
      </c>
      <c r="X71" s="97" t="s">
        <v>308</v>
      </c>
      <c r="Y71" s="97" t="s">
        <v>308</v>
      </c>
      <c r="Z71" s="97" t="s">
        <v>308</v>
      </c>
      <c r="AA71" s="97" t="s">
        <v>236</v>
      </c>
      <c r="AB71" s="97" t="s">
        <v>236</v>
      </c>
      <c r="AC71" s="104" t="s">
        <v>236</v>
      </c>
      <c r="AD71" s="97" t="s">
        <v>103</v>
      </c>
      <c r="AE71" s="97" t="s">
        <v>172</v>
      </c>
      <c r="AF71" s="99" t="str">
        <f t="shared" si="16"/>
        <v>MEDIO</v>
      </c>
      <c r="AG71" s="97" t="s">
        <v>142</v>
      </c>
      <c r="AH71" s="99" t="str">
        <f t="shared" si="19"/>
        <v>MEDIO</v>
      </c>
      <c r="AI71" s="97" t="s">
        <v>153</v>
      </c>
      <c r="AJ71" s="97" t="s">
        <v>161</v>
      </c>
      <c r="AK71" s="99" t="str">
        <f t="shared" si="20"/>
        <v>MEDIO</v>
      </c>
      <c r="AL71" s="100" t="str">
        <f>VLOOKUP($AD71,Tipologías!$B$3:$H$17,2,FALSE)</f>
        <v>BAJO</v>
      </c>
      <c r="AM71" s="100">
        <f t="shared" si="21"/>
        <v>1</v>
      </c>
      <c r="AN71" s="100" t="str">
        <f>VLOOKUP($AE71,Tipologías!$A$21:$C$24,3,FALSE)</f>
        <v>MEDIO</v>
      </c>
      <c r="AO71" s="100">
        <f t="shared" si="22"/>
        <v>2</v>
      </c>
      <c r="AP71" s="100">
        <f>VLOOKUP($AI71,Tipologías!$A$38:$B$42,2,FALSE)</f>
        <v>1</v>
      </c>
      <c r="AQ71" s="100">
        <f>VLOOKUP($AJ71,Tipologías!$A$46:$B$53,2,FALSE)</f>
        <v>1.25</v>
      </c>
      <c r="AR71" s="100" t="str">
        <f t="shared" si="23"/>
        <v>MEDIO</v>
      </c>
      <c r="AS71" s="100" t="str">
        <f>VLOOKUP($AG71,Tipologías!$A$29:$C$33,3,FALSE)</f>
        <v>MEDIO</v>
      </c>
      <c r="AT71" s="100" t="str">
        <f t="shared" ref="AT71:AT102" si="26">IF(SUM($AP71,$AQ71)&gt;=3,"ALTO",IF(SUM($AP71,$AQ71)&lt;2,"BAJO","MEDIO"))</f>
        <v>MEDIO</v>
      </c>
      <c r="AU71" s="100" t="str">
        <f t="shared" si="24"/>
        <v>MEDIO</v>
      </c>
      <c r="AV71" s="100" t="str">
        <f>_xlfn.IFNA(VLOOKUP(AD71,Tipologías!$B$3:$H$17,4,0),"")</f>
        <v>INFORMACIÓN PÚBLICA</v>
      </c>
      <c r="AW71" s="100" t="str">
        <f t="shared" si="25"/>
        <v>IPB</v>
      </c>
      <c r="AX71" s="100" t="str">
        <f>_xlfn.IFNA(VLOOKUP(AD71,Tipologías!$B$3:$H$17,3,0),"")</f>
        <v>N/A</v>
      </c>
      <c r="AY71" s="100" t="str">
        <f>_xlfn.IFNA(VLOOKUP(AD71,Tipologías!$B$3:$H$17,5,0),"")</f>
        <v>N/A</v>
      </c>
      <c r="AZ71" s="100" t="str">
        <f>_xlfn.IFNA(VLOOKUP(AD71,Tipologías!$B$3:$H$17,6,0),"")</f>
        <v>N/A</v>
      </c>
      <c r="BA71" s="94" t="s">
        <v>239</v>
      </c>
      <c r="BB71" s="105">
        <v>44727</v>
      </c>
      <c r="BC71" s="96" t="s">
        <v>236</v>
      </c>
      <c r="BD71" s="97" t="s">
        <v>571</v>
      </c>
      <c r="BE71" s="97" t="s">
        <v>572</v>
      </c>
      <c r="BF71" s="211"/>
      <c r="BG71" s="211"/>
      <c r="BH71" s="48"/>
      <c r="BI71" s="48"/>
      <c r="BJ71" s="211"/>
      <c r="BK71" s="211"/>
      <c r="BL71" s="48"/>
    </row>
    <row r="72" spans="1:76" ht="100.55" customHeight="1" x14ac:dyDescent="0.25">
      <c r="A72" s="144">
        <v>63</v>
      </c>
      <c r="B72" s="102" t="s">
        <v>79</v>
      </c>
      <c r="C72" s="102" t="s">
        <v>196</v>
      </c>
      <c r="D72" s="103" t="s">
        <v>75</v>
      </c>
      <c r="E72" s="103" t="s">
        <v>426</v>
      </c>
      <c r="F72" s="152" t="s">
        <v>568</v>
      </c>
      <c r="G72" s="95" t="s">
        <v>246</v>
      </c>
      <c r="H72" s="95" t="s">
        <v>75</v>
      </c>
      <c r="I72" s="104" t="s">
        <v>563</v>
      </c>
      <c r="J72" s="102" t="s">
        <v>380</v>
      </c>
      <c r="K72" s="103" t="s">
        <v>375</v>
      </c>
      <c r="L72" s="103" t="s">
        <v>402</v>
      </c>
      <c r="M72" s="103" t="s">
        <v>564</v>
      </c>
      <c r="N72" s="104" t="s">
        <v>569</v>
      </c>
      <c r="O72" s="104" t="s">
        <v>191</v>
      </c>
      <c r="P72" s="103" t="s">
        <v>566</v>
      </c>
      <c r="Q72" s="96" t="s">
        <v>304</v>
      </c>
      <c r="R72" s="96" t="s">
        <v>304</v>
      </c>
      <c r="S72" s="104" t="s">
        <v>426</v>
      </c>
      <c r="T72" s="104" t="s">
        <v>570</v>
      </c>
      <c r="U72" s="97" t="s">
        <v>307</v>
      </c>
      <c r="V72" s="97" t="s">
        <v>307</v>
      </c>
      <c r="W72" s="97" t="s">
        <v>308</v>
      </c>
      <c r="X72" s="97" t="s">
        <v>308</v>
      </c>
      <c r="Y72" s="97" t="s">
        <v>308</v>
      </c>
      <c r="Z72" s="97" t="s">
        <v>308</v>
      </c>
      <c r="AA72" s="97" t="s">
        <v>236</v>
      </c>
      <c r="AB72" s="97" t="s">
        <v>236</v>
      </c>
      <c r="AC72" s="104" t="s">
        <v>236</v>
      </c>
      <c r="AD72" s="97" t="s">
        <v>103</v>
      </c>
      <c r="AE72" s="97" t="s">
        <v>170</v>
      </c>
      <c r="AF72" s="99" t="str">
        <f t="shared" si="16"/>
        <v>BAJO</v>
      </c>
      <c r="AG72" s="97" t="s">
        <v>142</v>
      </c>
      <c r="AH72" s="99" t="str">
        <f t="shared" si="19"/>
        <v>MEDIO</v>
      </c>
      <c r="AI72" s="97" t="s">
        <v>155</v>
      </c>
      <c r="AJ72" s="97" t="s">
        <v>159</v>
      </c>
      <c r="AK72" s="99" t="str">
        <f t="shared" si="20"/>
        <v>ALTO</v>
      </c>
      <c r="AL72" s="100" t="str">
        <f>VLOOKUP($AD72,Tipologías!$B$3:$H$17,2,FALSE)</f>
        <v>BAJO</v>
      </c>
      <c r="AM72" s="100">
        <f t="shared" si="21"/>
        <v>1</v>
      </c>
      <c r="AN72" s="100" t="str">
        <f>VLOOKUP($AE72,Tipologías!$A$21:$C$24,3,FALSE)</f>
        <v>BAJO</v>
      </c>
      <c r="AO72" s="100">
        <f t="shared" si="22"/>
        <v>1</v>
      </c>
      <c r="AP72" s="100">
        <f>VLOOKUP($AI72,Tipologías!$A$38:$B$42,2,FALSE)</f>
        <v>2</v>
      </c>
      <c r="AQ72" s="100">
        <f>VLOOKUP($AJ72,Tipologías!$A$46:$B$53,2,FALSE)</f>
        <v>2</v>
      </c>
      <c r="AR72" s="100" t="str">
        <f t="shared" si="23"/>
        <v>BAJO</v>
      </c>
      <c r="AS72" s="100" t="str">
        <f>VLOOKUP($AG72,Tipologías!$A$29:$C$33,3,FALSE)</f>
        <v>MEDIO</v>
      </c>
      <c r="AT72" s="100" t="str">
        <f t="shared" si="26"/>
        <v>ALTO</v>
      </c>
      <c r="AU72" s="100" t="str">
        <f t="shared" si="24"/>
        <v>MEDIO</v>
      </c>
      <c r="AV72" s="100" t="str">
        <f>_xlfn.IFNA(VLOOKUP(AD72,Tipologías!$B$3:$H$17,4,0),"")</f>
        <v>INFORMACIÓN PÚBLICA</v>
      </c>
      <c r="AW72" s="100" t="str">
        <f t="shared" si="25"/>
        <v>IPB</v>
      </c>
      <c r="AX72" s="100" t="str">
        <f>_xlfn.IFNA(VLOOKUP(AD72,Tipologías!$B$3:$H$17,3,0),"")</f>
        <v>N/A</v>
      </c>
      <c r="AY72" s="100" t="str">
        <f>_xlfn.IFNA(VLOOKUP(AD72,Tipologías!$B$3:$H$17,5,0),"")</f>
        <v>N/A</v>
      </c>
      <c r="AZ72" s="100" t="str">
        <f>_xlfn.IFNA(VLOOKUP(AD72,Tipologías!$B$3:$H$17,6,0),"")</f>
        <v>N/A</v>
      </c>
      <c r="BA72" s="94" t="s">
        <v>239</v>
      </c>
      <c r="BB72" s="105">
        <v>44727</v>
      </c>
      <c r="BC72" s="96" t="s">
        <v>236</v>
      </c>
      <c r="BD72" s="97" t="s">
        <v>571</v>
      </c>
      <c r="BE72" s="97" t="s">
        <v>572</v>
      </c>
      <c r="BF72" s="211"/>
      <c r="BG72" s="211"/>
      <c r="BH72" s="48"/>
      <c r="BI72" s="48"/>
      <c r="BJ72" s="211"/>
      <c r="BK72" s="211"/>
      <c r="BL72" s="48"/>
    </row>
    <row r="73" spans="1:76" ht="100.55" customHeight="1" x14ac:dyDescent="0.25">
      <c r="A73" s="144">
        <v>64</v>
      </c>
      <c r="B73" s="102" t="s">
        <v>73</v>
      </c>
      <c r="C73" s="102" t="s">
        <v>206</v>
      </c>
      <c r="D73" s="103" t="s">
        <v>251</v>
      </c>
      <c r="E73" s="103" t="s">
        <v>573</v>
      </c>
      <c r="F73" s="152" t="s">
        <v>574</v>
      </c>
      <c r="G73" s="95" t="s">
        <v>214</v>
      </c>
      <c r="H73" s="95" t="s">
        <v>251</v>
      </c>
      <c r="I73" s="104" t="s">
        <v>251</v>
      </c>
      <c r="J73" s="102" t="s">
        <v>374</v>
      </c>
      <c r="K73" s="103" t="s">
        <v>375</v>
      </c>
      <c r="L73" s="103" t="s">
        <v>401</v>
      </c>
      <c r="M73" s="103" t="s">
        <v>236</v>
      </c>
      <c r="N73" s="104" t="s">
        <v>575</v>
      </c>
      <c r="O73" s="104" t="s">
        <v>191</v>
      </c>
      <c r="P73" s="103" t="s">
        <v>303</v>
      </c>
      <c r="Q73" s="96" t="s">
        <v>236</v>
      </c>
      <c r="R73" s="96" t="s">
        <v>304</v>
      </c>
      <c r="S73" s="104" t="s">
        <v>236</v>
      </c>
      <c r="T73" s="104" t="s">
        <v>236</v>
      </c>
      <c r="U73" s="97" t="s">
        <v>307</v>
      </c>
      <c r="V73" s="97" t="s">
        <v>307</v>
      </c>
      <c r="W73" s="97" t="s">
        <v>307</v>
      </c>
      <c r="X73" s="97" t="s">
        <v>308</v>
      </c>
      <c r="Y73" s="97" t="s">
        <v>308</v>
      </c>
      <c r="Z73" s="97" t="s">
        <v>308</v>
      </c>
      <c r="AA73" s="97" t="s">
        <v>308</v>
      </c>
      <c r="AB73" s="97" t="s">
        <v>308</v>
      </c>
      <c r="AC73" s="104" t="s">
        <v>236</v>
      </c>
      <c r="AD73" s="97" t="s">
        <v>266</v>
      </c>
      <c r="AE73" s="97" t="s">
        <v>174</v>
      </c>
      <c r="AF73" s="99" t="str">
        <f t="shared" si="16"/>
        <v>ALTO</v>
      </c>
      <c r="AG73" s="97" t="s">
        <v>144</v>
      </c>
      <c r="AH73" s="99" t="str">
        <f t="shared" si="19"/>
        <v>ALTO</v>
      </c>
      <c r="AI73" s="97" t="s">
        <v>154</v>
      </c>
      <c r="AJ73" s="97" t="s">
        <v>157</v>
      </c>
      <c r="AK73" s="99" t="str">
        <f t="shared" si="20"/>
        <v>ALTO</v>
      </c>
      <c r="AL73" s="100" t="str">
        <f>VLOOKUP($AD73,Tipologías!$B$3:$H$17,2,FALSE)</f>
        <v>ALTO</v>
      </c>
      <c r="AM73" s="100">
        <f t="shared" si="21"/>
        <v>3</v>
      </c>
      <c r="AN73" s="100" t="str">
        <f>VLOOKUP($AE73,Tipologías!$A$21:$C$24,3,FALSE)</f>
        <v>ALTO</v>
      </c>
      <c r="AO73" s="100">
        <f t="shared" si="22"/>
        <v>3</v>
      </c>
      <c r="AP73" s="100">
        <f>VLOOKUP($AI73,Tipologías!$A$38:$B$42,2,FALSE)</f>
        <v>1.5</v>
      </c>
      <c r="AQ73" s="100">
        <f>VLOOKUP($AJ73,Tipologías!$A$46:$B$53,2,FALSE)</f>
        <v>2.5</v>
      </c>
      <c r="AR73" s="100" t="str">
        <f t="shared" si="23"/>
        <v>ALTO</v>
      </c>
      <c r="AS73" s="100" t="str">
        <f>VLOOKUP($AG73,Tipologías!$A$29:$C$33,3,FALSE)</f>
        <v>ALTO</v>
      </c>
      <c r="AT73" s="100" t="str">
        <f t="shared" si="26"/>
        <v>ALTO</v>
      </c>
      <c r="AU73" s="100" t="str">
        <f t="shared" si="24"/>
        <v>ALTO</v>
      </c>
      <c r="AV73" s="100" t="str">
        <f>_xlfn.IFNA(VLOOKUP(AD73,Tipologías!$B$3:$H$17,4,0),"")</f>
        <v>INFORMACIÓN PÚBLICA CLASIFICADA</v>
      </c>
      <c r="AW73" s="100" t="str">
        <f t="shared" si="25"/>
        <v>IPC</v>
      </c>
      <c r="AX73" s="100" t="str">
        <f>_xlfn.IFNA(VLOOKUP(AD73,Tipologías!$B$3:$H$17,3,0),"")</f>
        <v>LEY 1712, ARTÍCULO 18 LITERAL A "EL DERECHO DE TODA PERSONA A LA INTIMIDAD."</v>
      </c>
      <c r="AY73" s="100" t="str">
        <f>_xlfn.IFNA(VLOOKUP(AD73,Tipologías!$B$3:$H$17,5,0),"")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3" s="100" t="str">
        <f>_xlfn.IFNA(VLOOKUP(AD73,Tipologías!$B$3:$H$17,6,0),"")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3" s="94" t="s">
        <v>238</v>
      </c>
      <c r="BB73" s="105">
        <v>44727</v>
      </c>
      <c r="BC73" s="96" t="s">
        <v>289</v>
      </c>
      <c r="BD73" s="97" t="s">
        <v>589</v>
      </c>
      <c r="BE73" s="97" t="s">
        <v>590</v>
      </c>
    </row>
    <row r="74" spans="1:76" ht="100.55" customHeight="1" x14ac:dyDescent="0.25">
      <c r="A74" s="144">
        <v>65</v>
      </c>
      <c r="B74" s="102" t="s">
        <v>73</v>
      </c>
      <c r="C74" s="102" t="s">
        <v>206</v>
      </c>
      <c r="D74" s="103" t="s">
        <v>251</v>
      </c>
      <c r="E74" s="103" t="s">
        <v>576</v>
      </c>
      <c r="F74" s="152" t="s">
        <v>577</v>
      </c>
      <c r="G74" s="95" t="s">
        <v>214</v>
      </c>
      <c r="H74" s="95" t="s">
        <v>251</v>
      </c>
      <c r="I74" s="104" t="s">
        <v>578</v>
      </c>
      <c r="J74" s="102" t="s">
        <v>374</v>
      </c>
      <c r="K74" s="103" t="s">
        <v>375</v>
      </c>
      <c r="L74" s="103" t="s">
        <v>401</v>
      </c>
      <c r="M74" s="103" t="s">
        <v>236</v>
      </c>
      <c r="N74" s="104" t="s">
        <v>579</v>
      </c>
      <c r="O74" s="104" t="s">
        <v>189</v>
      </c>
      <c r="P74" s="103" t="s">
        <v>303</v>
      </c>
      <c r="Q74" s="96" t="s">
        <v>236</v>
      </c>
      <c r="R74" s="96" t="s">
        <v>304</v>
      </c>
      <c r="S74" s="104" t="s">
        <v>580</v>
      </c>
      <c r="T74" s="104" t="s">
        <v>580</v>
      </c>
      <c r="U74" s="97" t="s">
        <v>307</v>
      </c>
      <c r="V74" s="97" t="s">
        <v>307</v>
      </c>
      <c r="W74" s="97" t="s">
        <v>307</v>
      </c>
      <c r="X74" s="97" t="s">
        <v>308</v>
      </c>
      <c r="Y74" s="97" t="s">
        <v>308</v>
      </c>
      <c r="Z74" s="97" t="s">
        <v>308</v>
      </c>
      <c r="AA74" s="97" t="s">
        <v>236</v>
      </c>
      <c r="AB74" s="97" t="s">
        <v>236</v>
      </c>
      <c r="AC74" s="104" t="s">
        <v>236</v>
      </c>
      <c r="AD74" s="97" t="s">
        <v>266</v>
      </c>
      <c r="AE74" s="97" t="s">
        <v>174</v>
      </c>
      <c r="AF74" s="99" t="str">
        <f t="shared" si="16"/>
        <v>ALTO</v>
      </c>
      <c r="AG74" s="97" t="s">
        <v>142</v>
      </c>
      <c r="AH74" s="99" t="str">
        <f t="shared" si="19"/>
        <v>MEDIO</v>
      </c>
      <c r="AI74" s="97" t="s">
        <v>154</v>
      </c>
      <c r="AJ74" s="97" t="s">
        <v>157</v>
      </c>
      <c r="AK74" s="99" t="str">
        <f t="shared" si="20"/>
        <v>ALTO</v>
      </c>
      <c r="AL74" s="100" t="str">
        <f>VLOOKUP($AD74,Tipologías!$B$3:$H$17,2,FALSE)</f>
        <v>ALTO</v>
      </c>
      <c r="AM74" s="100">
        <f t="shared" si="21"/>
        <v>3</v>
      </c>
      <c r="AN74" s="100" t="str">
        <f>VLOOKUP($AE74,Tipologías!$A$21:$C$24,3,FALSE)</f>
        <v>ALTO</v>
      </c>
      <c r="AO74" s="100">
        <f t="shared" si="22"/>
        <v>3</v>
      </c>
      <c r="AP74" s="100">
        <f>VLOOKUP($AI74,Tipologías!$A$38:$B$42,2,FALSE)</f>
        <v>1.5</v>
      </c>
      <c r="AQ74" s="100">
        <f>VLOOKUP($AJ74,Tipologías!$A$46:$B$53,2,FALSE)</f>
        <v>2.5</v>
      </c>
      <c r="AR74" s="100" t="str">
        <f t="shared" si="23"/>
        <v>ALTO</v>
      </c>
      <c r="AS74" s="100" t="str">
        <f>VLOOKUP($AG74,Tipologías!$A$29:$C$33,3,FALSE)</f>
        <v>MEDIO</v>
      </c>
      <c r="AT74" s="100" t="str">
        <f t="shared" si="26"/>
        <v>ALTO</v>
      </c>
      <c r="AU74" s="100" t="str">
        <f t="shared" si="24"/>
        <v>ALTO</v>
      </c>
      <c r="AV74" s="100" t="str">
        <f>_xlfn.IFNA(VLOOKUP(AD74,Tipologías!$B$3:$H$17,4,0),"")</f>
        <v>INFORMACIÓN PÚBLICA CLASIFICADA</v>
      </c>
      <c r="AW74" s="100" t="str">
        <f t="shared" si="25"/>
        <v>IPC</v>
      </c>
      <c r="AX74" s="100" t="str">
        <f>_xlfn.IFNA(VLOOKUP(AD74,Tipologías!$B$3:$H$17,3,0),"")</f>
        <v>LEY 1712, ARTÍCULO 18 LITERAL A "EL DERECHO DE TODA PERSONA A LA INTIMIDAD."</v>
      </c>
      <c r="AY74" s="100" t="str">
        <f>_xlfn.IFNA(VLOOKUP(AD74,Tipologías!$B$3:$H$17,5,0),"")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4" s="100" t="str">
        <f>_xlfn.IFNA(VLOOKUP(AD74,Tipologías!$B$3:$H$17,6,0),"")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4" s="94" t="s">
        <v>238</v>
      </c>
      <c r="BB74" s="105">
        <v>44727</v>
      </c>
      <c r="BC74" s="96" t="s">
        <v>284</v>
      </c>
      <c r="BD74" s="97" t="s">
        <v>589</v>
      </c>
      <c r="BE74" s="97" t="s">
        <v>590</v>
      </c>
    </row>
    <row r="75" spans="1:76" s="173" customFormat="1" ht="100.55" customHeight="1" x14ac:dyDescent="0.25">
      <c r="A75" s="144">
        <v>66</v>
      </c>
      <c r="B75" s="171" t="s">
        <v>73</v>
      </c>
      <c r="C75" s="172" t="s">
        <v>206</v>
      </c>
      <c r="D75" s="172" t="s">
        <v>251</v>
      </c>
      <c r="E75" s="172" t="s">
        <v>581</v>
      </c>
      <c r="F75" s="172" t="s">
        <v>862</v>
      </c>
      <c r="G75" s="172" t="s">
        <v>214</v>
      </c>
      <c r="H75" s="172" t="s">
        <v>582</v>
      </c>
      <c r="I75" s="172" t="s">
        <v>583</v>
      </c>
      <c r="J75" s="172" t="s">
        <v>374</v>
      </c>
      <c r="K75" s="172" t="s">
        <v>375</v>
      </c>
      <c r="L75" s="172" t="s">
        <v>402</v>
      </c>
      <c r="M75" s="172" t="s">
        <v>236</v>
      </c>
      <c r="N75" s="162" t="s">
        <v>584</v>
      </c>
      <c r="O75" s="162" t="s">
        <v>189</v>
      </c>
      <c r="P75" s="156" t="s">
        <v>585</v>
      </c>
      <c r="Q75" s="160" t="s">
        <v>236</v>
      </c>
      <c r="R75" s="160" t="s">
        <v>304</v>
      </c>
      <c r="S75" s="162" t="s">
        <v>580</v>
      </c>
      <c r="T75" s="162" t="s">
        <v>580</v>
      </c>
      <c r="U75" s="163" t="s">
        <v>307</v>
      </c>
      <c r="V75" s="163" t="s">
        <v>307</v>
      </c>
      <c r="W75" s="163" t="s">
        <v>307</v>
      </c>
      <c r="X75" s="163" t="s">
        <v>307</v>
      </c>
      <c r="Y75" s="163" t="s">
        <v>307</v>
      </c>
      <c r="Z75" s="163" t="s">
        <v>308</v>
      </c>
      <c r="AA75" s="163" t="s">
        <v>236</v>
      </c>
      <c r="AB75" s="163" t="s">
        <v>236</v>
      </c>
      <c r="AC75" s="162" t="s">
        <v>236</v>
      </c>
      <c r="AD75" s="163" t="s">
        <v>266</v>
      </c>
      <c r="AE75" s="163" t="s">
        <v>170</v>
      </c>
      <c r="AF75" s="164" t="str">
        <f t="shared" si="16"/>
        <v>ALTO</v>
      </c>
      <c r="AG75" s="163" t="s">
        <v>141</v>
      </c>
      <c r="AH75" s="164" t="str">
        <f t="shared" si="19"/>
        <v>BAJO</v>
      </c>
      <c r="AI75" s="163" t="s">
        <v>154</v>
      </c>
      <c r="AJ75" s="163" t="s">
        <v>157</v>
      </c>
      <c r="AK75" s="164" t="str">
        <f t="shared" si="20"/>
        <v>ALTO</v>
      </c>
      <c r="AL75" s="165" t="str">
        <f>VLOOKUP($AD75,[1]Tipologías!$B$3:$H$17,2,FALSE)</f>
        <v>ALTO</v>
      </c>
      <c r="AM75" s="165">
        <f t="shared" si="21"/>
        <v>3</v>
      </c>
      <c r="AN75" s="165" t="str">
        <f>VLOOKUP($AE75,[1]Tipologías!$A$21:$C$24,3,FALSE)</f>
        <v>BAJO</v>
      </c>
      <c r="AO75" s="165">
        <f t="shared" si="22"/>
        <v>1</v>
      </c>
      <c r="AP75" s="165">
        <f>VLOOKUP($AI75,[1]Tipologías!$A$38:$B$42,2,FALSE)</f>
        <v>1.5</v>
      </c>
      <c r="AQ75" s="165">
        <f>VLOOKUP($AJ75,[1]Tipologías!$A$46:$B$53,2,FALSE)</f>
        <v>2.5</v>
      </c>
      <c r="AR75" s="165" t="str">
        <f t="shared" si="23"/>
        <v>ALTO</v>
      </c>
      <c r="AS75" s="165" t="str">
        <f>VLOOKUP($AG75,[1]Tipologías!$A$29:$C$33,3,FALSE)</f>
        <v>BAJO</v>
      </c>
      <c r="AT75" s="165" t="str">
        <f t="shared" si="26"/>
        <v>ALTO</v>
      </c>
      <c r="AU75" s="165" t="str">
        <f t="shared" si="24"/>
        <v>ALTO</v>
      </c>
      <c r="AV75" s="165" t="str">
        <f>_xlfn.IFNA(VLOOKUP(AD75,[1]Tipologías!$B$3:$H$17,4,0),"")</f>
        <v>INFORMACIÓN PÚBLICA CLASIFICADA</v>
      </c>
      <c r="AW75" s="165" t="str">
        <f t="shared" si="25"/>
        <v>IPC</v>
      </c>
      <c r="AX75" s="165" t="str">
        <f>_xlfn.IFNA(VLOOKUP(AD75,[1]Tipologías!$B$3:$H$17,3,0),"")</f>
        <v>LEY 1712, ARTÍCULO 18 LITERAL A "EL DERECHO DE TODA PERSONA A LA INTIMIDAD."</v>
      </c>
      <c r="AY75" s="165" t="str">
        <f>_xlfn.IFNA(VLOOKUP(AD75,[1]Tipologías!$B$3:$H$17,5,0),"")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5" s="165" t="str">
        <f>_xlfn.IFNA(VLOOKUP(AD75,[1]Tipologías!$B$3:$H$17,6,0),"")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5" s="166" t="s">
        <v>238</v>
      </c>
      <c r="BB75" s="167">
        <v>44886</v>
      </c>
      <c r="BC75" s="160" t="s">
        <v>284</v>
      </c>
      <c r="BD75" s="163" t="s">
        <v>589</v>
      </c>
      <c r="BE75" s="163" t="s">
        <v>863</v>
      </c>
    </row>
    <row r="76" spans="1:76" ht="100.55" customHeight="1" x14ac:dyDescent="0.25">
      <c r="A76" s="144">
        <v>67</v>
      </c>
      <c r="B76" s="102" t="s">
        <v>73</v>
      </c>
      <c r="C76" s="102" t="s">
        <v>206</v>
      </c>
      <c r="D76" s="103" t="s">
        <v>251</v>
      </c>
      <c r="E76" s="103" t="s">
        <v>586</v>
      </c>
      <c r="F76" s="152" t="s">
        <v>587</v>
      </c>
      <c r="G76" s="95" t="s">
        <v>179</v>
      </c>
      <c r="H76" s="95" t="s">
        <v>251</v>
      </c>
      <c r="I76" s="104" t="s">
        <v>251</v>
      </c>
      <c r="J76" s="102" t="s">
        <v>410</v>
      </c>
      <c r="K76" s="103" t="s">
        <v>375</v>
      </c>
      <c r="L76" s="103" t="s">
        <v>401</v>
      </c>
      <c r="M76" s="103" t="s">
        <v>588</v>
      </c>
      <c r="N76" s="104" t="s">
        <v>236</v>
      </c>
      <c r="O76" s="104" t="s">
        <v>191</v>
      </c>
      <c r="P76" s="103" t="s">
        <v>236</v>
      </c>
      <c r="Q76" s="96" t="s">
        <v>304</v>
      </c>
      <c r="R76" s="96" t="s">
        <v>304</v>
      </c>
      <c r="S76" s="104" t="s">
        <v>236</v>
      </c>
      <c r="T76" s="104" t="s">
        <v>236</v>
      </c>
      <c r="U76" s="97" t="s">
        <v>307</v>
      </c>
      <c r="V76" s="97" t="s">
        <v>307</v>
      </c>
      <c r="W76" s="97" t="s">
        <v>307</v>
      </c>
      <c r="X76" s="97" t="s">
        <v>308</v>
      </c>
      <c r="Y76" s="97" t="s">
        <v>308</v>
      </c>
      <c r="Z76" s="97" t="s">
        <v>308</v>
      </c>
      <c r="AA76" s="97" t="s">
        <v>236</v>
      </c>
      <c r="AB76" s="97" t="s">
        <v>236</v>
      </c>
      <c r="AC76" s="104" t="s">
        <v>236</v>
      </c>
      <c r="AD76" s="97" t="s">
        <v>276</v>
      </c>
      <c r="AE76" s="97" t="s">
        <v>174</v>
      </c>
      <c r="AF76" s="99" t="str">
        <f t="shared" si="16"/>
        <v>ALTO</v>
      </c>
      <c r="AG76" s="97" t="s">
        <v>141</v>
      </c>
      <c r="AH76" s="99" t="str">
        <f t="shared" si="19"/>
        <v>BAJO</v>
      </c>
      <c r="AI76" s="97" t="s">
        <v>154</v>
      </c>
      <c r="AJ76" s="97" t="s">
        <v>162</v>
      </c>
      <c r="AK76" s="99" t="str">
        <f t="shared" si="20"/>
        <v>MEDIO</v>
      </c>
      <c r="AL76" s="100" t="str">
        <f>VLOOKUP($AD76,Tipologías!$B$3:$H$17,2,FALSE)</f>
        <v>ALTO</v>
      </c>
      <c r="AM76" s="100">
        <f t="shared" si="21"/>
        <v>3</v>
      </c>
      <c r="AN76" s="100" t="str">
        <f>VLOOKUP($AE76,Tipologías!$A$21:$C$24,3,FALSE)</f>
        <v>ALTO</v>
      </c>
      <c r="AO76" s="100">
        <f t="shared" si="22"/>
        <v>3</v>
      </c>
      <c r="AP76" s="100">
        <f>VLOOKUP($AI76,Tipologías!$A$38:$B$42,2,FALSE)</f>
        <v>1.5</v>
      </c>
      <c r="AQ76" s="100">
        <f>VLOOKUP($AJ76,Tipologías!$A$46:$B$53,2,FALSE)</f>
        <v>1</v>
      </c>
      <c r="AR76" s="100" t="str">
        <f t="shared" si="23"/>
        <v>ALTO</v>
      </c>
      <c r="AS76" s="100" t="str">
        <f>VLOOKUP($AG76,Tipologías!$A$29:$C$33,3,FALSE)</f>
        <v>BAJO</v>
      </c>
      <c r="AT76" s="100" t="str">
        <f t="shared" si="26"/>
        <v>MEDIO</v>
      </c>
      <c r="AU76" s="100" t="str">
        <f t="shared" si="24"/>
        <v>MEDIO</v>
      </c>
      <c r="AV76" s="100" t="str">
        <f>_xlfn.IFNA(VLOOKUP(AD76,Tipologías!$B$3:$H$17,4,0),"")</f>
        <v>INFORMACIÓN PÚBLICA RESERVADA</v>
      </c>
      <c r="AW76" s="100" t="str">
        <f t="shared" si="25"/>
        <v>IPR</v>
      </c>
      <c r="AX76" s="100" t="str">
        <f>_xlfn.IFNA(VLOOKUP(AD76,Tipologías!$B$3:$H$17,3,0),"")</f>
        <v>LEY 1712 ARTÍCULO 19 LITERAL H "LA ESTABILIDAD MACROECONÓMICA Y FINANCIERA DEL PAÍS."</v>
      </c>
      <c r="AY76" s="100" t="str">
        <f>_xlfn.IFNA(VLOOKUP(AD76,Tipologías!$B$3:$H$17,5,0),"")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76" s="100" t="str">
        <f>_xlfn.IFNA(VLOOKUP(AD76,Tipologías!$B$3:$H$17,6,0),"")</f>
        <v>LEY 1712 DE 2014</v>
      </c>
      <c r="BA76" s="94" t="s">
        <v>237</v>
      </c>
      <c r="BB76" s="105">
        <v>44727</v>
      </c>
      <c r="BC76" s="96" t="s">
        <v>242</v>
      </c>
      <c r="BD76" s="97" t="s">
        <v>589</v>
      </c>
      <c r="BE76" s="97" t="s">
        <v>590</v>
      </c>
    </row>
    <row r="77" spans="1:76" ht="100.55" customHeight="1" x14ac:dyDescent="0.25">
      <c r="A77" s="144">
        <v>68</v>
      </c>
      <c r="B77" s="102" t="s">
        <v>73</v>
      </c>
      <c r="C77" s="102" t="s">
        <v>204</v>
      </c>
      <c r="D77" s="103" t="s">
        <v>256</v>
      </c>
      <c r="E77" s="103" t="s">
        <v>591</v>
      </c>
      <c r="F77" s="152" t="s">
        <v>592</v>
      </c>
      <c r="G77" s="95" t="s">
        <v>180</v>
      </c>
      <c r="H77" s="95" t="s">
        <v>593</v>
      </c>
      <c r="I77" s="104" t="s">
        <v>249</v>
      </c>
      <c r="J77" s="102" t="s">
        <v>374</v>
      </c>
      <c r="K77" s="103" t="s">
        <v>375</v>
      </c>
      <c r="L77" s="103" t="s">
        <v>401</v>
      </c>
      <c r="M77" s="103" t="s">
        <v>236</v>
      </c>
      <c r="N77" s="104" t="s">
        <v>476</v>
      </c>
      <c r="O77" s="104" t="s">
        <v>191</v>
      </c>
      <c r="P77" s="103" t="s">
        <v>594</v>
      </c>
      <c r="Q77" s="96" t="s">
        <v>304</v>
      </c>
      <c r="R77" s="96" t="s">
        <v>304</v>
      </c>
      <c r="S77" s="104" t="s">
        <v>236</v>
      </c>
      <c r="T77" s="104" t="s">
        <v>236</v>
      </c>
      <c r="U77" s="97" t="s">
        <v>307</v>
      </c>
      <c r="V77" s="97" t="s">
        <v>307</v>
      </c>
      <c r="W77" s="97" t="s">
        <v>307</v>
      </c>
      <c r="X77" s="97" t="s">
        <v>308</v>
      </c>
      <c r="Y77" s="97" t="s">
        <v>307</v>
      </c>
      <c r="Z77" s="97" t="s">
        <v>308</v>
      </c>
      <c r="AA77" s="97" t="s">
        <v>307</v>
      </c>
      <c r="AB77" s="97" t="s">
        <v>307</v>
      </c>
      <c r="AC77" s="104" t="s">
        <v>236</v>
      </c>
      <c r="AD77" s="97" t="s">
        <v>266</v>
      </c>
      <c r="AE77" s="97" t="s">
        <v>172</v>
      </c>
      <c r="AF77" s="99" t="str">
        <f t="shared" si="16"/>
        <v>ALTO</v>
      </c>
      <c r="AG77" s="97" t="s">
        <v>144</v>
      </c>
      <c r="AH77" s="99" t="str">
        <f t="shared" si="19"/>
        <v>ALTO</v>
      </c>
      <c r="AI77" s="97" t="s">
        <v>154</v>
      </c>
      <c r="AJ77" s="97" t="s">
        <v>157</v>
      </c>
      <c r="AK77" s="99" t="str">
        <f t="shared" si="20"/>
        <v>ALTO</v>
      </c>
      <c r="AL77" s="100" t="str">
        <f>VLOOKUP($AD77,Tipologías!$B$3:$H$17,2,FALSE)</f>
        <v>ALTO</v>
      </c>
      <c r="AM77" s="100">
        <f t="shared" si="21"/>
        <v>3</v>
      </c>
      <c r="AN77" s="100" t="str">
        <f>VLOOKUP($AE77,Tipologías!$A$21:$C$24,3,FALSE)</f>
        <v>MEDIO</v>
      </c>
      <c r="AO77" s="100">
        <f t="shared" si="22"/>
        <v>2</v>
      </c>
      <c r="AP77" s="100">
        <f>VLOOKUP($AI77,Tipologías!$A$38:$B$42,2,FALSE)</f>
        <v>1.5</v>
      </c>
      <c r="AQ77" s="100">
        <f>VLOOKUP($AJ77,Tipologías!$A$46:$B$53,2,FALSE)</f>
        <v>2.5</v>
      </c>
      <c r="AR77" s="100" t="str">
        <f t="shared" si="23"/>
        <v>ALTO</v>
      </c>
      <c r="AS77" s="100" t="str">
        <f>VLOOKUP($AG77,Tipologías!$A$29:$C$33,3,FALSE)</f>
        <v>ALTO</v>
      </c>
      <c r="AT77" s="100" t="str">
        <f t="shared" si="26"/>
        <v>ALTO</v>
      </c>
      <c r="AU77" s="100" t="str">
        <f t="shared" si="24"/>
        <v>ALTO</v>
      </c>
      <c r="AV77" s="100" t="str">
        <f>_xlfn.IFNA(VLOOKUP(AD77,Tipologías!$B$3:$H$17,4,0),"")</f>
        <v>INFORMACIÓN PÚBLICA CLASIFICADA</v>
      </c>
      <c r="AW77" s="100" t="str">
        <f t="shared" si="25"/>
        <v>IPC</v>
      </c>
      <c r="AX77" s="100" t="str">
        <f>_xlfn.IFNA(VLOOKUP(AD77,Tipologías!$B$3:$H$17,3,0),"")</f>
        <v>LEY 1712, ARTÍCULO 18 LITERAL A "EL DERECHO DE TODA PERSONA A LA INTIMIDAD."</v>
      </c>
      <c r="AY77" s="100" t="str">
        <f>_xlfn.IFNA(VLOOKUP(AD77,Tipologías!$B$3:$H$17,5,0),"")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7" s="100" t="str">
        <f>_xlfn.IFNA(VLOOKUP(AD77,Tipologías!$B$3:$H$17,6,0),"")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7" s="94" t="s">
        <v>238</v>
      </c>
      <c r="BB77" s="105" t="s">
        <v>601</v>
      </c>
      <c r="BC77" s="96" t="s">
        <v>242</v>
      </c>
      <c r="BD77" s="97" t="s">
        <v>602</v>
      </c>
      <c r="BE77" s="97" t="s">
        <v>603</v>
      </c>
    </row>
    <row r="78" spans="1:76" ht="100.55" customHeight="1" x14ac:dyDescent="0.25">
      <c r="A78" s="144">
        <v>69</v>
      </c>
      <c r="B78" s="102" t="s">
        <v>73</v>
      </c>
      <c r="C78" s="102" t="s">
        <v>204</v>
      </c>
      <c r="D78" s="103" t="s">
        <v>256</v>
      </c>
      <c r="E78" s="103" t="s">
        <v>591</v>
      </c>
      <c r="F78" s="152" t="s">
        <v>595</v>
      </c>
      <c r="G78" s="95" t="s">
        <v>181</v>
      </c>
      <c r="H78" s="95" t="s">
        <v>593</v>
      </c>
      <c r="I78" s="104" t="s">
        <v>249</v>
      </c>
      <c r="J78" s="102" t="s">
        <v>374</v>
      </c>
      <c r="K78" s="103" t="s">
        <v>375</v>
      </c>
      <c r="L78" s="103" t="s">
        <v>401</v>
      </c>
      <c r="M78" s="103" t="s">
        <v>236</v>
      </c>
      <c r="N78" s="104" t="s">
        <v>476</v>
      </c>
      <c r="O78" s="104" t="s">
        <v>184</v>
      </c>
      <c r="P78" s="103" t="s">
        <v>594</v>
      </c>
      <c r="Q78" s="96" t="s">
        <v>304</v>
      </c>
      <c r="R78" s="96" t="s">
        <v>304</v>
      </c>
      <c r="S78" s="104" t="s">
        <v>236</v>
      </c>
      <c r="T78" s="104" t="s">
        <v>236</v>
      </c>
      <c r="U78" s="97" t="s">
        <v>307</v>
      </c>
      <c r="V78" s="97" t="s">
        <v>307</v>
      </c>
      <c r="W78" s="97" t="s">
        <v>307</v>
      </c>
      <c r="X78" s="97" t="s">
        <v>308</v>
      </c>
      <c r="Y78" s="97" t="s">
        <v>307</v>
      </c>
      <c r="Z78" s="97" t="s">
        <v>308</v>
      </c>
      <c r="AA78" s="97" t="s">
        <v>307</v>
      </c>
      <c r="AB78" s="97" t="s">
        <v>307</v>
      </c>
      <c r="AC78" s="104" t="s">
        <v>236</v>
      </c>
      <c r="AD78" s="97" t="s">
        <v>266</v>
      </c>
      <c r="AE78" s="97" t="s">
        <v>172</v>
      </c>
      <c r="AF78" s="99" t="str">
        <f t="shared" si="16"/>
        <v>ALTO</v>
      </c>
      <c r="AG78" s="97" t="s">
        <v>144</v>
      </c>
      <c r="AH78" s="99" t="str">
        <f t="shared" si="19"/>
        <v>ALTO</v>
      </c>
      <c r="AI78" s="97" t="s">
        <v>154</v>
      </c>
      <c r="AJ78" s="97" t="s">
        <v>157</v>
      </c>
      <c r="AK78" s="99" t="str">
        <f t="shared" si="20"/>
        <v>ALTO</v>
      </c>
      <c r="AL78" s="100" t="str">
        <f>VLOOKUP($AD78,Tipologías!$B$3:$H$17,2,FALSE)</f>
        <v>ALTO</v>
      </c>
      <c r="AM78" s="100">
        <f t="shared" si="21"/>
        <v>3</v>
      </c>
      <c r="AN78" s="100" t="str">
        <f>VLOOKUP($AE78,Tipologías!$A$21:$C$24,3,FALSE)</f>
        <v>MEDIO</v>
      </c>
      <c r="AO78" s="100">
        <f t="shared" si="22"/>
        <v>2</v>
      </c>
      <c r="AP78" s="100">
        <f>VLOOKUP($AI78,Tipologías!$A$38:$B$42,2,FALSE)</f>
        <v>1.5</v>
      </c>
      <c r="AQ78" s="100">
        <f>VLOOKUP($AJ78,Tipologías!$A$46:$B$53,2,FALSE)</f>
        <v>2.5</v>
      </c>
      <c r="AR78" s="100" t="str">
        <f t="shared" si="23"/>
        <v>ALTO</v>
      </c>
      <c r="AS78" s="100" t="str">
        <f>VLOOKUP($AG78,Tipologías!$A$29:$C$33,3,FALSE)</f>
        <v>ALTO</v>
      </c>
      <c r="AT78" s="100" t="str">
        <f t="shared" si="26"/>
        <v>ALTO</v>
      </c>
      <c r="AU78" s="100" t="str">
        <f t="shared" si="24"/>
        <v>ALTO</v>
      </c>
      <c r="AV78" s="100" t="str">
        <f>_xlfn.IFNA(VLOOKUP(AD78,Tipologías!$B$3:$H$17,4,0),"")</f>
        <v>INFORMACIÓN PÚBLICA CLASIFICADA</v>
      </c>
      <c r="AW78" s="100" t="str">
        <f t="shared" si="25"/>
        <v>IPC</v>
      </c>
      <c r="AX78" s="100" t="str">
        <f>_xlfn.IFNA(VLOOKUP(AD78,Tipologías!$B$3:$H$17,3,0),"")</f>
        <v>LEY 1712, ARTÍCULO 18 LITERAL A "EL DERECHO DE TODA PERSONA A LA INTIMIDAD."</v>
      </c>
      <c r="AY78" s="100" t="str">
        <f>_xlfn.IFNA(VLOOKUP(AD78,Tipologías!$B$3:$H$17,5,0),"")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8" s="100" t="str">
        <f>_xlfn.IFNA(VLOOKUP(AD78,Tipologías!$B$3:$H$17,6,0),"")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8" s="94" t="s">
        <v>238</v>
      </c>
      <c r="BB78" s="105" t="s">
        <v>601</v>
      </c>
      <c r="BC78" s="96" t="s">
        <v>242</v>
      </c>
      <c r="BD78" s="97" t="s">
        <v>602</v>
      </c>
      <c r="BE78" s="97" t="s">
        <v>603</v>
      </c>
    </row>
    <row r="79" spans="1:76" ht="100.55" customHeight="1" x14ac:dyDescent="0.25">
      <c r="A79" s="144">
        <v>70</v>
      </c>
      <c r="B79" s="102" t="s">
        <v>73</v>
      </c>
      <c r="C79" s="102" t="s">
        <v>204</v>
      </c>
      <c r="D79" s="103" t="s">
        <v>256</v>
      </c>
      <c r="E79" s="103" t="s">
        <v>591</v>
      </c>
      <c r="F79" s="152" t="s">
        <v>596</v>
      </c>
      <c r="G79" s="95" t="s">
        <v>214</v>
      </c>
      <c r="H79" s="95" t="s">
        <v>593</v>
      </c>
      <c r="I79" s="104" t="s">
        <v>249</v>
      </c>
      <c r="J79" s="102" t="s">
        <v>374</v>
      </c>
      <c r="K79" s="103" t="s">
        <v>375</v>
      </c>
      <c r="L79" s="103" t="s">
        <v>401</v>
      </c>
      <c r="M79" s="103" t="s">
        <v>236</v>
      </c>
      <c r="N79" s="104" t="s">
        <v>476</v>
      </c>
      <c r="O79" s="104" t="s">
        <v>191</v>
      </c>
      <c r="P79" s="103" t="s">
        <v>597</v>
      </c>
      <c r="Q79" s="96" t="s">
        <v>304</v>
      </c>
      <c r="R79" s="96" t="s">
        <v>304</v>
      </c>
      <c r="S79" s="104" t="s">
        <v>236</v>
      </c>
      <c r="T79" s="104" t="s">
        <v>236</v>
      </c>
      <c r="U79" s="97" t="s">
        <v>307</v>
      </c>
      <c r="V79" s="97" t="s">
        <v>307</v>
      </c>
      <c r="W79" s="97" t="s">
        <v>307</v>
      </c>
      <c r="X79" s="97" t="s">
        <v>308</v>
      </c>
      <c r="Y79" s="97" t="s">
        <v>307</v>
      </c>
      <c r="Z79" s="97" t="s">
        <v>308</v>
      </c>
      <c r="AA79" s="97" t="s">
        <v>307</v>
      </c>
      <c r="AB79" s="97" t="s">
        <v>307</v>
      </c>
      <c r="AC79" s="104" t="s">
        <v>236</v>
      </c>
      <c r="AD79" s="97" t="s">
        <v>266</v>
      </c>
      <c r="AE79" s="97" t="s">
        <v>172</v>
      </c>
      <c r="AF79" s="99" t="str">
        <f t="shared" si="16"/>
        <v>ALTO</v>
      </c>
      <c r="AG79" s="97" t="s">
        <v>144</v>
      </c>
      <c r="AH79" s="99" t="str">
        <f t="shared" si="19"/>
        <v>ALTO</v>
      </c>
      <c r="AI79" s="97" t="s">
        <v>153</v>
      </c>
      <c r="AJ79" s="97" t="s">
        <v>157</v>
      </c>
      <c r="AK79" s="99" t="str">
        <f t="shared" si="20"/>
        <v>ALTO</v>
      </c>
      <c r="AL79" s="100" t="str">
        <f>VLOOKUP($AD79,Tipologías!$B$3:$H$17,2,FALSE)</f>
        <v>ALTO</v>
      </c>
      <c r="AM79" s="100">
        <f t="shared" si="21"/>
        <v>3</v>
      </c>
      <c r="AN79" s="100" t="str">
        <f>VLOOKUP($AE79,Tipologías!$A$21:$C$24,3,FALSE)</f>
        <v>MEDIO</v>
      </c>
      <c r="AO79" s="100">
        <f t="shared" si="22"/>
        <v>2</v>
      </c>
      <c r="AP79" s="100">
        <f>VLOOKUP($AI79,Tipologías!$A$38:$B$42,2,FALSE)</f>
        <v>1</v>
      </c>
      <c r="AQ79" s="100">
        <f>VLOOKUP($AJ79,Tipologías!$A$46:$B$53,2,FALSE)</f>
        <v>2.5</v>
      </c>
      <c r="AR79" s="100" t="str">
        <f t="shared" si="23"/>
        <v>ALTO</v>
      </c>
      <c r="AS79" s="100" t="str">
        <f>VLOOKUP($AG79,Tipologías!$A$29:$C$33,3,FALSE)</f>
        <v>ALTO</v>
      </c>
      <c r="AT79" s="100" t="str">
        <f t="shared" si="26"/>
        <v>ALTO</v>
      </c>
      <c r="AU79" s="100" t="str">
        <f t="shared" si="24"/>
        <v>ALTO</v>
      </c>
      <c r="AV79" s="100" t="str">
        <f>_xlfn.IFNA(VLOOKUP(AD79,Tipologías!$B$3:$H$17,4,0),"")</f>
        <v>INFORMACIÓN PÚBLICA CLASIFICADA</v>
      </c>
      <c r="AW79" s="100" t="str">
        <f t="shared" si="25"/>
        <v>IPC</v>
      </c>
      <c r="AX79" s="100" t="str">
        <f>_xlfn.IFNA(VLOOKUP(AD79,Tipologías!$B$3:$H$17,3,0),"")</f>
        <v>LEY 1712, ARTÍCULO 18 LITERAL A "EL DERECHO DE TODA PERSONA A LA INTIMIDAD."</v>
      </c>
      <c r="AY79" s="100" t="str">
        <f>_xlfn.IFNA(VLOOKUP(AD79,Tipologías!$B$3:$H$17,5,0),"")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9" s="100" t="str">
        <f>_xlfn.IFNA(VLOOKUP(AD79,Tipologías!$B$3:$H$17,6,0),"")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9" s="94" t="s">
        <v>238</v>
      </c>
      <c r="BB79" s="105" t="s">
        <v>601</v>
      </c>
      <c r="BC79" s="96" t="s">
        <v>242</v>
      </c>
      <c r="BD79" s="97" t="s">
        <v>602</v>
      </c>
      <c r="BE79" s="97" t="s">
        <v>603</v>
      </c>
    </row>
    <row r="80" spans="1:76" ht="100.55" customHeight="1" x14ac:dyDescent="0.25">
      <c r="A80" s="144">
        <v>71</v>
      </c>
      <c r="B80" s="102" t="s">
        <v>73</v>
      </c>
      <c r="C80" s="102" t="s">
        <v>204</v>
      </c>
      <c r="D80" s="103" t="s">
        <v>256</v>
      </c>
      <c r="E80" s="103" t="s">
        <v>591</v>
      </c>
      <c r="F80" s="152" t="s">
        <v>598</v>
      </c>
      <c r="G80" s="95" t="s">
        <v>240</v>
      </c>
      <c r="H80" s="95" t="s">
        <v>593</v>
      </c>
      <c r="I80" s="104" t="s">
        <v>249</v>
      </c>
      <c r="J80" s="102" t="s">
        <v>374</v>
      </c>
      <c r="K80" s="103" t="s">
        <v>375</v>
      </c>
      <c r="L80" s="103" t="s">
        <v>401</v>
      </c>
      <c r="M80" s="103" t="s">
        <v>236</v>
      </c>
      <c r="N80" s="104" t="s">
        <v>476</v>
      </c>
      <c r="O80" s="104" t="s">
        <v>184</v>
      </c>
      <c r="P80" s="103" t="s">
        <v>594</v>
      </c>
      <c r="Q80" s="96" t="s">
        <v>304</v>
      </c>
      <c r="R80" s="96" t="s">
        <v>304</v>
      </c>
      <c r="S80" s="104" t="s">
        <v>236</v>
      </c>
      <c r="T80" s="104" t="s">
        <v>236</v>
      </c>
      <c r="U80" s="97" t="s">
        <v>307</v>
      </c>
      <c r="V80" s="97" t="s">
        <v>307</v>
      </c>
      <c r="W80" s="97" t="s">
        <v>307</v>
      </c>
      <c r="X80" s="97" t="s">
        <v>308</v>
      </c>
      <c r="Y80" s="97" t="s">
        <v>307</v>
      </c>
      <c r="Z80" s="97" t="s">
        <v>308</v>
      </c>
      <c r="AA80" s="97" t="s">
        <v>307</v>
      </c>
      <c r="AB80" s="97" t="s">
        <v>307</v>
      </c>
      <c r="AC80" s="104" t="s">
        <v>236</v>
      </c>
      <c r="AD80" s="97" t="s">
        <v>266</v>
      </c>
      <c r="AE80" s="97" t="s">
        <v>172</v>
      </c>
      <c r="AF80" s="99" t="str">
        <f t="shared" si="16"/>
        <v>ALTO</v>
      </c>
      <c r="AG80" s="97" t="s">
        <v>144</v>
      </c>
      <c r="AH80" s="99" t="str">
        <f t="shared" si="19"/>
        <v>ALTO</v>
      </c>
      <c r="AI80" s="97" t="s">
        <v>154</v>
      </c>
      <c r="AJ80" s="97" t="s">
        <v>157</v>
      </c>
      <c r="AK80" s="99" t="str">
        <f t="shared" si="20"/>
        <v>ALTO</v>
      </c>
      <c r="AL80" s="100" t="str">
        <f>VLOOKUP($AD80,Tipologías!$B$3:$H$17,2,FALSE)</f>
        <v>ALTO</v>
      </c>
      <c r="AM80" s="100">
        <f t="shared" si="21"/>
        <v>3</v>
      </c>
      <c r="AN80" s="100" t="str">
        <f>VLOOKUP($AE80,Tipologías!$A$21:$C$24,3,FALSE)</f>
        <v>MEDIO</v>
      </c>
      <c r="AO80" s="100">
        <f t="shared" si="22"/>
        <v>2</v>
      </c>
      <c r="AP80" s="100">
        <f>VLOOKUP($AI80,Tipologías!$A$38:$B$42,2,FALSE)</f>
        <v>1.5</v>
      </c>
      <c r="AQ80" s="100">
        <f>VLOOKUP($AJ80,Tipologías!$A$46:$B$53,2,FALSE)</f>
        <v>2.5</v>
      </c>
      <c r="AR80" s="100" t="str">
        <f t="shared" si="23"/>
        <v>ALTO</v>
      </c>
      <c r="AS80" s="100" t="str">
        <f>VLOOKUP($AG80,Tipologías!$A$29:$C$33,3,FALSE)</f>
        <v>ALTO</v>
      </c>
      <c r="AT80" s="100" t="str">
        <f t="shared" si="26"/>
        <v>ALTO</v>
      </c>
      <c r="AU80" s="100" t="str">
        <f t="shared" si="24"/>
        <v>ALTO</v>
      </c>
      <c r="AV80" s="100" t="str">
        <f>_xlfn.IFNA(VLOOKUP(AD80,Tipologías!$B$3:$H$17,4,0),"")</f>
        <v>INFORMACIÓN PÚBLICA CLASIFICADA</v>
      </c>
      <c r="AW80" s="100" t="str">
        <f t="shared" si="25"/>
        <v>IPC</v>
      </c>
      <c r="AX80" s="100" t="str">
        <f>_xlfn.IFNA(VLOOKUP(AD80,Tipologías!$B$3:$H$17,3,0),"")</f>
        <v>LEY 1712, ARTÍCULO 18 LITERAL A "EL DERECHO DE TODA PERSONA A LA INTIMIDAD."</v>
      </c>
      <c r="AY80" s="100" t="str">
        <f>_xlfn.IFNA(VLOOKUP(AD80,Tipologías!$B$3:$H$17,5,0),"")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80" s="100" t="str">
        <f>_xlfn.IFNA(VLOOKUP(AD80,Tipologías!$B$3:$H$17,6,0),"")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80" s="94" t="s">
        <v>238</v>
      </c>
      <c r="BB80" s="105" t="s">
        <v>601</v>
      </c>
      <c r="BC80" s="96" t="s">
        <v>242</v>
      </c>
      <c r="BD80" s="97" t="s">
        <v>602</v>
      </c>
      <c r="BE80" s="97" t="s">
        <v>603</v>
      </c>
    </row>
    <row r="81" spans="1:57" ht="100.55" customHeight="1" x14ac:dyDescent="0.25">
      <c r="A81" s="144">
        <v>72</v>
      </c>
      <c r="B81" s="102" t="s">
        <v>73</v>
      </c>
      <c r="C81" s="102" t="s">
        <v>204</v>
      </c>
      <c r="D81" s="103" t="s">
        <v>256</v>
      </c>
      <c r="E81" s="103" t="s">
        <v>586</v>
      </c>
      <c r="F81" s="152" t="s">
        <v>599</v>
      </c>
      <c r="G81" s="95" t="s">
        <v>179</v>
      </c>
      <c r="H81" s="95" t="s">
        <v>600</v>
      </c>
      <c r="I81" s="104" t="s">
        <v>600</v>
      </c>
      <c r="J81" s="102" t="s">
        <v>410</v>
      </c>
      <c r="K81" s="103" t="s">
        <v>375</v>
      </c>
      <c r="L81" s="103" t="s">
        <v>401</v>
      </c>
      <c r="M81" s="103" t="s">
        <v>256</v>
      </c>
      <c r="N81" s="104" t="s">
        <v>236</v>
      </c>
      <c r="O81" s="104" t="s">
        <v>191</v>
      </c>
      <c r="P81" s="103" t="s">
        <v>236</v>
      </c>
      <c r="Q81" s="96" t="s">
        <v>304</v>
      </c>
      <c r="R81" s="96" t="s">
        <v>304</v>
      </c>
      <c r="S81" s="104" t="s">
        <v>236</v>
      </c>
      <c r="T81" s="104" t="s">
        <v>236</v>
      </c>
      <c r="U81" s="97" t="s">
        <v>307</v>
      </c>
      <c r="V81" s="97" t="s">
        <v>307</v>
      </c>
      <c r="W81" s="97" t="s">
        <v>307</v>
      </c>
      <c r="X81" s="97" t="s">
        <v>308</v>
      </c>
      <c r="Y81" s="97" t="s">
        <v>308</v>
      </c>
      <c r="Z81" s="97" t="s">
        <v>308</v>
      </c>
      <c r="AA81" s="97" t="s">
        <v>236</v>
      </c>
      <c r="AB81" s="97" t="s">
        <v>236</v>
      </c>
      <c r="AC81" s="104" t="s">
        <v>236</v>
      </c>
      <c r="AD81" s="97" t="s">
        <v>276</v>
      </c>
      <c r="AE81" s="97" t="s">
        <v>174</v>
      </c>
      <c r="AF81" s="99" t="str">
        <f t="shared" si="16"/>
        <v>ALTO</v>
      </c>
      <c r="AG81" s="97" t="s">
        <v>141</v>
      </c>
      <c r="AH81" s="99" t="str">
        <f t="shared" si="19"/>
        <v>BAJO</v>
      </c>
      <c r="AI81" s="97" t="s">
        <v>154</v>
      </c>
      <c r="AJ81" s="97" t="s">
        <v>161</v>
      </c>
      <c r="AK81" s="99" t="str">
        <f t="shared" si="20"/>
        <v>MEDIO</v>
      </c>
      <c r="AL81" s="100" t="str">
        <f>VLOOKUP($AD81,Tipologías!$B$3:$H$17,2,FALSE)</f>
        <v>ALTO</v>
      </c>
      <c r="AM81" s="100">
        <f t="shared" si="21"/>
        <v>3</v>
      </c>
      <c r="AN81" s="100" t="str">
        <f>VLOOKUP($AE81,Tipologías!$A$21:$C$24,3,FALSE)</f>
        <v>ALTO</v>
      </c>
      <c r="AO81" s="100">
        <f t="shared" si="22"/>
        <v>3</v>
      </c>
      <c r="AP81" s="100">
        <f>VLOOKUP($AI81,Tipologías!$A$38:$B$42,2,FALSE)</f>
        <v>1.5</v>
      </c>
      <c r="AQ81" s="100">
        <f>VLOOKUP($AJ81,Tipologías!$A$46:$B$53,2,FALSE)</f>
        <v>1.25</v>
      </c>
      <c r="AR81" s="100" t="str">
        <f t="shared" si="23"/>
        <v>ALTO</v>
      </c>
      <c r="AS81" s="100" t="str">
        <f>VLOOKUP($AG81,Tipologías!$A$29:$C$33,3,FALSE)</f>
        <v>BAJO</v>
      </c>
      <c r="AT81" s="100" t="str">
        <f t="shared" si="26"/>
        <v>MEDIO</v>
      </c>
      <c r="AU81" s="100" t="str">
        <f t="shared" si="24"/>
        <v>MEDIO</v>
      </c>
      <c r="AV81" s="100" t="str">
        <f>_xlfn.IFNA(VLOOKUP(AD81,Tipologías!$B$3:$H$17,4,0),"")</f>
        <v>INFORMACIÓN PÚBLICA RESERVADA</v>
      </c>
      <c r="AW81" s="100" t="str">
        <f t="shared" si="25"/>
        <v>IPR</v>
      </c>
      <c r="AX81" s="100" t="str">
        <f>_xlfn.IFNA(VLOOKUP(AD81,Tipologías!$B$3:$H$17,3,0),"")</f>
        <v>LEY 1712 ARTÍCULO 19 LITERAL H "LA ESTABILIDAD MACROECONÓMICA Y FINANCIERA DEL PAÍS."</v>
      </c>
      <c r="AY81" s="100" t="str">
        <f>_xlfn.IFNA(VLOOKUP(AD81,Tipologías!$B$3:$H$17,5,0),"")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81" s="100" t="str">
        <f>_xlfn.IFNA(VLOOKUP(AD81,Tipologías!$B$3:$H$17,6,0),"")</f>
        <v>LEY 1712 DE 2014</v>
      </c>
      <c r="BA81" s="94" t="s">
        <v>237</v>
      </c>
      <c r="BB81" s="105" t="s">
        <v>601</v>
      </c>
      <c r="BC81" s="96" t="s">
        <v>242</v>
      </c>
      <c r="BD81" s="97" t="s">
        <v>604</v>
      </c>
      <c r="BE81" s="97" t="s">
        <v>603</v>
      </c>
    </row>
    <row r="82" spans="1:57" ht="100.55" customHeight="1" x14ac:dyDescent="0.25">
      <c r="A82" s="144">
        <v>73</v>
      </c>
      <c r="B82" s="102" t="s">
        <v>73</v>
      </c>
      <c r="C82" s="102" t="s">
        <v>204</v>
      </c>
      <c r="D82" s="103" t="s">
        <v>259</v>
      </c>
      <c r="E82" s="103" t="s">
        <v>605</v>
      </c>
      <c r="F82" s="152" t="s">
        <v>606</v>
      </c>
      <c r="G82" s="95" t="s">
        <v>246</v>
      </c>
      <c r="H82" s="95" t="s">
        <v>259</v>
      </c>
      <c r="I82" s="104" t="s">
        <v>259</v>
      </c>
      <c r="J82" s="102" t="s">
        <v>380</v>
      </c>
      <c r="K82" s="103" t="s">
        <v>375</v>
      </c>
      <c r="L82" s="103" t="s">
        <v>401</v>
      </c>
      <c r="M82" s="103" t="s">
        <v>607</v>
      </c>
      <c r="N82" s="104" t="s">
        <v>608</v>
      </c>
      <c r="O82" s="104" t="s">
        <v>184</v>
      </c>
      <c r="P82" s="103" t="s">
        <v>609</v>
      </c>
      <c r="Q82" s="96" t="s">
        <v>304</v>
      </c>
      <c r="R82" s="96" t="s">
        <v>304</v>
      </c>
      <c r="S82" s="104" t="s">
        <v>426</v>
      </c>
      <c r="T82" s="104" t="s">
        <v>610</v>
      </c>
      <c r="U82" s="97" t="s">
        <v>307</v>
      </c>
      <c r="V82" s="97" t="s">
        <v>307</v>
      </c>
      <c r="W82" s="97" t="s">
        <v>307</v>
      </c>
      <c r="X82" s="97" t="s">
        <v>307</v>
      </c>
      <c r="Y82" s="97" t="s">
        <v>307</v>
      </c>
      <c r="Z82" s="97" t="s">
        <v>307</v>
      </c>
      <c r="AA82" s="97" t="s">
        <v>307</v>
      </c>
      <c r="AB82" s="97" t="s">
        <v>307</v>
      </c>
      <c r="AC82" s="104" t="s">
        <v>236</v>
      </c>
      <c r="AD82" s="97" t="s">
        <v>268</v>
      </c>
      <c r="AE82" s="97" t="s">
        <v>174</v>
      </c>
      <c r="AF82" s="99" t="str">
        <f t="shared" si="16"/>
        <v>ALTO</v>
      </c>
      <c r="AG82" s="97" t="s">
        <v>141</v>
      </c>
      <c r="AH82" s="99" t="str">
        <f t="shared" si="19"/>
        <v>BAJO</v>
      </c>
      <c r="AI82" s="97" t="s">
        <v>149</v>
      </c>
      <c r="AJ82" s="97" t="s">
        <v>162</v>
      </c>
      <c r="AK82" s="99" t="str">
        <f t="shared" si="20"/>
        <v>BAJO</v>
      </c>
      <c r="AL82" s="100" t="str">
        <f>VLOOKUP($AD82,Tipologías!$B$3:$H$17,2,FALSE)</f>
        <v>ALTO</v>
      </c>
      <c r="AM82" s="100">
        <f t="shared" si="21"/>
        <v>3</v>
      </c>
      <c r="AN82" s="100" t="str">
        <f>VLOOKUP($AE82,Tipologías!$A$21:$C$24,3,FALSE)</f>
        <v>ALTO</v>
      </c>
      <c r="AO82" s="100">
        <f t="shared" si="22"/>
        <v>3</v>
      </c>
      <c r="AP82" s="100">
        <f>VLOOKUP($AI82,Tipologías!$A$38:$B$42,2,FALSE)</f>
        <v>0</v>
      </c>
      <c r="AQ82" s="100">
        <f>VLOOKUP($AJ82,Tipologías!$A$46:$B$53,2,FALSE)</f>
        <v>1</v>
      </c>
      <c r="AR82" s="100" t="str">
        <f t="shared" si="23"/>
        <v>ALTO</v>
      </c>
      <c r="AS82" s="100" t="str">
        <f>VLOOKUP($AG82,Tipologías!$A$29:$C$33,3,FALSE)</f>
        <v>BAJO</v>
      </c>
      <c r="AT82" s="100" t="str">
        <f t="shared" si="26"/>
        <v>BAJO</v>
      </c>
      <c r="AU82" s="100" t="str">
        <f t="shared" si="24"/>
        <v>MEDIO</v>
      </c>
      <c r="AV82" s="100" t="str">
        <f>_xlfn.IFNA(VLOOKUP(AD82,Tipologías!$B$3:$H$17,4,0),"")</f>
        <v>INFORMACIÓN PÚBLICA CLASIFICADA</v>
      </c>
      <c r="AW82" s="100" t="str">
        <f t="shared" si="25"/>
        <v>IPC</v>
      </c>
      <c r="AX82" s="100" t="str">
        <f>_xlfn.IFNA(VLOOKUP(AD82,Tipologías!$B$3:$H$17,3,0),"")</f>
        <v>LEY 1712, ARTÍCULO 18 LITERAL C "LOS SECRETOS COMERCIALES, INDUSTRIALES Y PROFESIONALES, ASÍ COMO LOS ESTIPULADOS EN EL PARÁGRAFO DEL ARTÍCULO 77 DE LA LEY 1474 DE 2011."</v>
      </c>
      <c r="AY82" s="100" t="str">
        <f>_xlfn.IFNA(VLOOKUP(AD82,Tipologías!$B$3:$H$17,5,0),"")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2" s="100" t="str">
        <f>_xlfn.IFNA(VLOOKUP(AD82,Tipologías!$B$3:$H$17,6,0),"")</f>
        <v>LEY 1712 DE 2014</v>
      </c>
      <c r="BA82" s="94" t="s">
        <v>238</v>
      </c>
      <c r="BB82" s="105">
        <v>44727</v>
      </c>
      <c r="BC82" s="96" t="s">
        <v>284</v>
      </c>
      <c r="BD82" s="97" t="s">
        <v>625</v>
      </c>
      <c r="BE82" s="97" t="s">
        <v>626</v>
      </c>
    </row>
    <row r="83" spans="1:57" ht="100.55" customHeight="1" x14ac:dyDescent="0.25">
      <c r="A83" s="144">
        <v>74</v>
      </c>
      <c r="B83" s="102" t="s">
        <v>73</v>
      </c>
      <c r="C83" s="102" t="s">
        <v>204</v>
      </c>
      <c r="D83" s="103" t="s">
        <v>259</v>
      </c>
      <c r="E83" s="103" t="s">
        <v>605</v>
      </c>
      <c r="F83" s="152" t="s">
        <v>611</v>
      </c>
      <c r="G83" s="95" t="s">
        <v>246</v>
      </c>
      <c r="H83" s="95" t="s">
        <v>259</v>
      </c>
      <c r="I83" s="104" t="s">
        <v>259</v>
      </c>
      <c r="J83" s="102" t="s">
        <v>380</v>
      </c>
      <c r="K83" s="103" t="s">
        <v>375</v>
      </c>
      <c r="L83" s="103" t="s">
        <v>401</v>
      </c>
      <c r="M83" s="103" t="s">
        <v>607</v>
      </c>
      <c r="N83" s="104" t="s">
        <v>612</v>
      </c>
      <c r="O83" s="104" t="s">
        <v>190</v>
      </c>
      <c r="P83" s="103" t="s">
        <v>609</v>
      </c>
      <c r="Q83" s="96" t="s">
        <v>304</v>
      </c>
      <c r="R83" s="96" t="s">
        <v>304</v>
      </c>
      <c r="S83" s="104" t="s">
        <v>613</v>
      </c>
      <c r="T83" s="104" t="s">
        <v>614</v>
      </c>
      <c r="U83" s="97" t="s">
        <v>307</v>
      </c>
      <c r="V83" s="97" t="s">
        <v>307</v>
      </c>
      <c r="W83" s="97" t="s">
        <v>308</v>
      </c>
      <c r="X83" s="97" t="s">
        <v>308</v>
      </c>
      <c r="Y83" s="97" t="s">
        <v>308</v>
      </c>
      <c r="Z83" s="97" t="s">
        <v>308</v>
      </c>
      <c r="AA83" s="97" t="s">
        <v>308</v>
      </c>
      <c r="AB83" s="97" t="s">
        <v>308</v>
      </c>
      <c r="AC83" s="104" t="s">
        <v>236</v>
      </c>
      <c r="AD83" s="97" t="s">
        <v>268</v>
      </c>
      <c r="AE83" s="97" t="s">
        <v>174</v>
      </c>
      <c r="AF83" s="99" t="str">
        <f t="shared" si="16"/>
        <v>ALTO</v>
      </c>
      <c r="AG83" s="97" t="s">
        <v>144</v>
      </c>
      <c r="AH83" s="99" t="str">
        <f t="shared" si="19"/>
        <v>ALTO</v>
      </c>
      <c r="AI83" s="97" t="s">
        <v>153</v>
      </c>
      <c r="AJ83" s="97" t="s">
        <v>163</v>
      </c>
      <c r="AK83" s="99" t="str">
        <f t="shared" si="20"/>
        <v>BAJO</v>
      </c>
      <c r="AL83" s="100" t="str">
        <f>VLOOKUP($AD83,Tipologías!$B$3:$H$17,2,FALSE)</f>
        <v>ALTO</v>
      </c>
      <c r="AM83" s="100">
        <f t="shared" si="21"/>
        <v>3</v>
      </c>
      <c r="AN83" s="100" t="str">
        <f>VLOOKUP($AE83,Tipologías!$A$21:$C$24,3,FALSE)</f>
        <v>ALTO</v>
      </c>
      <c r="AO83" s="100">
        <f t="shared" si="22"/>
        <v>3</v>
      </c>
      <c r="AP83" s="100">
        <f>VLOOKUP($AI83,Tipologías!$A$38:$B$42,2,FALSE)</f>
        <v>1</v>
      </c>
      <c r="AQ83" s="100">
        <f>VLOOKUP($AJ83,Tipologías!$A$46:$B$53,2,FALSE)</f>
        <v>0.5</v>
      </c>
      <c r="AR83" s="100" t="str">
        <f t="shared" si="23"/>
        <v>ALTO</v>
      </c>
      <c r="AS83" s="100" t="str">
        <f>VLOOKUP($AG83,Tipologías!$A$29:$C$33,3,FALSE)</f>
        <v>ALTO</v>
      </c>
      <c r="AT83" s="100" t="str">
        <f t="shared" si="26"/>
        <v>BAJO</v>
      </c>
      <c r="AU83" s="100" t="str">
        <f t="shared" si="24"/>
        <v>ALTO</v>
      </c>
      <c r="AV83" s="100" t="str">
        <f>_xlfn.IFNA(VLOOKUP(AD83,Tipologías!$B$3:$H$17,4,0),"")</f>
        <v>INFORMACIÓN PÚBLICA CLASIFICADA</v>
      </c>
      <c r="AW83" s="100" t="str">
        <f t="shared" si="25"/>
        <v>IPC</v>
      </c>
      <c r="AX83" s="100" t="str">
        <f>_xlfn.IFNA(VLOOKUP(AD83,Tipologías!$B$3:$H$17,3,0),"")</f>
        <v>LEY 1712, ARTÍCULO 18 LITERAL C "LOS SECRETOS COMERCIALES, INDUSTRIALES Y PROFESIONALES, ASÍ COMO LOS ESTIPULADOS EN EL PARÁGRAFO DEL ARTÍCULO 77 DE LA LEY 1474 DE 2011."</v>
      </c>
      <c r="AY83" s="100" t="str">
        <f>_xlfn.IFNA(VLOOKUP(AD83,Tipologías!$B$3:$H$17,5,0),"")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3" s="100" t="str">
        <f>_xlfn.IFNA(VLOOKUP(AD83,Tipologías!$B$3:$H$17,6,0),"")</f>
        <v>LEY 1712 DE 2014</v>
      </c>
      <c r="BA83" s="94" t="s">
        <v>238</v>
      </c>
      <c r="BB83" s="105">
        <v>44727</v>
      </c>
      <c r="BC83" s="96" t="s">
        <v>242</v>
      </c>
      <c r="BD83" s="97" t="s">
        <v>625</v>
      </c>
      <c r="BE83" s="97" t="s">
        <v>626</v>
      </c>
    </row>
    <row r="84" spans="1:57" ht="100.55" customHeight="1" x14ac:dyDescent="0.25">
      <c r="A84" s="144">
        <v>75</v>
      </c>
      <c r="B84" s="102" t="s">
        <v>73</v>
      </c>
      <c r="C84" s="102" t="s">
        <v>204</v>
      </c>
      <c r="D84" s="103" t="s">
        <v>259</v>
      </c>
      <c r="E84" s="103" t="s">
        <v>605</v>
      </c>
      <c r="F84" s="152" t="s">
        <v>615</v>
      </c>
      <c r="G84" s="95" t="s">
        <v>179</v>
      </c>
      <c r="H84" s="95" t="s">
        <v>259</v>
      </c>
      <c r="I84" s="104" t="s">
        <v>605</v>
      </c>
      <c r="J84" s="102" t="s">
        <v>374</v>
      </c>
      <c r="K84" s="103" t="s">
        <v>375</v>
      </c>
      <c r="L84" s="103" t="s">
        <v>401</v>
      </c>
      <c r="M84" s="103" t="s">
        <v>616</v>
      </c>
      <c r="N84" s="104" t="s">
        <v>617</v>
      </c>
      <c r="O84" s="104" t="s">
        <v>191</v>
      </c>
      <c r="P84" s="103" t="s">
        <v>236</v>
      </c>
      <c r="Q84" s="96" t="s">
        <v>304</v>
      </c>
      <c r="R84" s="96" t="s">
        <v>236</v>
      </c>
      <c r="S84" s="104" t="s">
        <v>236</v>
      </c>
      <c r="T84" s="104" t="s">
        <v>236</v>
      </c>
      <c r="U84" s="97" t="s">
        <v>308</v>
      </c>
      <c r="V84" s="97" t="s">
        <v>236</v>
      </c>
      <c r="W84" s="97" t="s">
        <v>236</v>
      </c>
      <c r="X84" s="97" t="s">
        <v>236</v>
      </c>
      <c r="Y84" s="97" t="s">
        <v>236</v>
      </c>
      <c r="Z84" s="97" t="s">
        <v>236</v>
      </c>
      <c r="AA84" s="97" t="s">
        <v>236</v>
      </c>
      <c r="AB84" s="97" t="s">
        <v>236</v>
      </c>
      <c r="AC84" s="104" t="s">
        <v>236</v>
      </c>
      <c r="AD84" s="97" t="s">
        <v>268</v>
      </c>
      <c r="AE84" s="97" t="s">
        <v>172</v>
      </c>
      <c r="AF84" s="99" t="str">
        <f t="shared" si="16"/>
        <v>ALTO</v>
      </c>
      <c r="AG84" s="97" t="s">
        <v>144</v>
      </c>
      <c r="AH84" s="99" t="str">
        <f t="shared" si="19"/>
        <v>ALTO</v>
      </c>
      <c r="AI84" s="97" t="s">
        <v>153</v>
      </c>
      <c r="AJ84" s="97" t="s">
        <v>160</v>
      </c>
      <c r="AK84" s="99" t="str">
        <f t="shared" si="20"/>
        <v>MEDIO</v>
      </c>
      <c r="AL84" s="100" t="str">
        <f>VLOOKUP($AD84,Tipologías!$B$3:$H$17,2,FALSE)</f>
        <v>ALTO</v>
      </c>
      <c r="AM84" s="100">
        <f t="shared" si="21"/>
        <v>3</v>
      </c>
      <c r="AN84" s="100" t="str">
        <f>VLOOKUP($AE84,Tipologías!$A$21:$C$24,3,FALSE)</f>
        <v>MEDIO</v>
      </c>
      <c r="AO84" s="100">
        <f t="shared" si="22"/>
        <v>2</v>
      </c>
      <c r="AP84" s="100">
        <f>VLOOKUP($AI84,Tipologías!$A$38:$B$42,2,FALSE)</f>
        <v>1</v>
      </c>
      <c r="AQ84" s="100">
        <f>VLOOKUP($AJ84,Tipologías!$A$46:$B$53,2,FALSE)</f>
        <v>1.5</v>
      </c>
      <c r="AR84" s="100" t="str">
        <f t="shared" si="23"/>
        <v>ALTO</v>
      </c>
      <c r="AS84" s="100" t="str">
        <f>VLOOKUP($AG84,Tipologías!$A$29:$C$33,3,FALSE)</f>
        <v>ALTO</v>
      </c>
      <c r="AT84" s="100" t="str">
        <f t="shared" si="26"/>
        <v>MEDIO</v>
      </c>
      <c r="AU84" s="100" t="str">
        <f t="shared" si="24"/>
        <v>ALTO</v>
      </c>
      <c r="AV84" s="100" t="str">
        <f>_xlfn.IFNA(VLOOKUP(AD84,Tipologías!$B$3:$H$17,4,0),"")</f>
        <v>INFORMACIÓN PÚBLICA CLASIFICADA</v>
      </c>
      <c r="AW84" s="100" t="str">
        <f t="shared" si="25"/>
        <v>IPC</v>
      </c>
      <c r="AX84" s="100" t="str">
        <f>_xlfn.IFNA(VLOOKUP(AD84,Tipologías!$B$3:$H$17,3,0),"")</f>
        <v>LEY 1712, ARTÍCULO 18 LITERAL C "LOS SECRETOS COMERCIALES, INDUSTRIALES Y PROFESIONALES, ASÍ COMO LOS ESTIPULADOS EN EL PARÁGRAFO DEL ARTÍCULO 77 DE LA LEY 1474 DE 2011."</v>
      </c>
      <c r="AY84" s="100" t="str">
        <f>_xlfn.IFNA(VLOOKUP(AD84,Tipologías!$B$3:$H$17,5,0),"")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4" s="100" t="str">
        <f>_xlfn.IFNA(VLOOKUP(AD84,Tipologías!$B$3:$H$17,6,0),"")</f>
        <v>LEY 1712 DE 2014</v>
      </c>
      <c r="BA84" s="94" t="s">
        <v>238</v>
      </c>
      <c r="BB84" s="105">
        <v>44727</v>
      </c>
      <c r="BC84" s="96" t="s">
        <v>284</v>
      </c>
      <c r="BD84" s="97" t="s">
        <v>625</v>
      </c>
      <c r="BE84" s="97" t="s">
        <v>626</v>
      </c>
    </row>
    <row r="85" spans="1:57" ht="100.55" customHeight="1" x14ac:dyDescent="0.25">
      <c r="A85" s="144">
        <v>76</v>
      </c>
      <c r="B85" s="102" t="s">
        <v>73</v>
      </c>
      <c r="C85" s="102" t="s">
        <v>204</v>
      </c>
      <c r="D85" s="103" t="s">
        <v>259</v>
      </c>
      <c r="E85" s="103" t="s">
        <v>605</v>
      </c>
      <c r="F85" s="152" t="s">
        <v>618</v>
      </c>
      <c r="G85" s="95" t="s">
        <v>180</v>
      </c>
      <c r="H85" s="95" t="s">
        <v>259</v>
      </c>
      <c r="I85" s="104" t="s">
        <v>605</v>
      </c>
      <c r="J85" s="102" t="s">
        <v>374</v>
      </c>
      <c r="K85" s="103" t="s">
        <v>375</v>
      </c>
      <c r="L85" s="103" t="s">
        <v>401</v>
      </c>
      <c r="M85" s="103" t="s">
        <v>236</v>
      </c>
      <c r="N85" s="104" t="s">
        <v>617</v>
      </c>
      <c r="O85" s="104" t="s">
        <v>191</v>
      </c>
      <c r="P85" s="103" t="s">
        <v>619</v>
      </c>
      <c r="Q85" s="96" t="s">
        <v>304</v>
      </c>
      <c r="R85" s="96" t="s">
        <v>236</v>
      </c>
      <c r="S85" s="104" t="s">
        <v>236</v>
      </c>
      <c r="T85" s="104" t="s">
        <v>236</v>
      </c>
      <c r="U85" s="97" t="s">
        <v>308</v>
      </c>
      <c r="V85" s="97" t="s">
        <v>236</v>
      </c>
      <c r="W85" s="97" t="s">
        <v>236</v>
      </c>
      <c r="X85" s="97" t="s">
        <v>236</v>
      </c>
      <c r="Y85" s="97" t="s">
        <v>236</v>
      </c>
      <c r="Z85" s="97" t="s">
        <v>236</v>
      </c>
      <c r="AA85" s="97" t="s">
        <v>236</v>
      </c>
      <c r="AB85" s="97" t="s">
        <v>236</v>
      </c>
      <c r="AC85" s="104" t="s">
        <v>236</v>
      </c>
      <c r="AD85" s="97" t="s">
        <v>268</v>
      </c>
      <c r="AE85" s="97" t="s">
        <v>172</v>
      </c>
      <c r="AF85" s="99" t="str">
        <f t="shared" si="16"/>
        <v>ALTO</v>
      </c>
      <c r="AG85" s="97" t="s">
        <v>144</v>
      </c>
      <c r="AH85" s="99" t="str">
        <f t="shared" si="19"/>
        <v>ALTO</v>
      </c>
      <c r="AI85" s="97" t="s">
        <v>153</v>
      </c>
      <c r="AJ85" s="97" t="s">
        <v>160</v>
      </c>
      <c r="AK85" s="99" t="str">
        <f t="shared" si="20"/>
        <v>MEDIO</v>
      </c>
      <c r="AL85" s="100" t="str">
        <f>VLOOKUP($AD85,Tipologías!$B$3:$H$17,2,FALSE)</f>
        <v>ALTO</v>
      </c>
      <c r="AM85" s="100">
        <f t="shared" si="21"/>
        <v>3</v>
      </c>
      <c r="AN85" s="100" t="str">
        <f>VLOOKUP($AE85,Tipologías!$A$21:$C$24,3,FALSE)</f>
        <v>MEDIO</v>
      </c>
      <c r="AO85" s="100">
        <f t="shared" si="22"/>
        <v>2</v>
      </c>
      <c r="AP85" s="100">
        <f>VLOOKUP($AI85,Tipologías!$A$38:$B$42,2,FALSE)</f>
        <v>1</v>
      </c>
      <c r="AQ85" s="100">
        <f>VLOOKUP($AJ85,Tipologías!$A$46:$B$53,2,FALSE)</f>
        <v>1.5</v>
      </c>
      <c r="AR85" s="100" t="str">
        <f t="shared" si="23"/>
        <v>ALTO</v>
      </c>
      <c r="AS85" s="100" t="str">
        <f>VLOOKUP($AG85,Tipologías!$A$29:$C$33,3,FALSE)</f>
        <v>ALTO</v>
      </c>
      <c r="AT85" s="100" t="str">
        <f t="shared" si="26"/>
        <v>MEDIO</v>
      </c>
      <c r="AU85" s="100" t="str">
        <f t="shared" si="24"/>
        <v>ALTO</v>
      </c>
      <c r="AV85" s="100" t="str">
        <f>_xlfn.IFNA(VLOOKUP(AD85,Tipologías!$B$3:$H$17,4,0),"")</f>
        <v>INFORMACIÓN PÚBLICA CLASIFICADA</v>
      </c>
      <c r="AW85" s="100" t="str">
        <f t="shared" si="25"/>
        <v>IPC</v>
      </c>
      <c r="AX85" s="100" t="str">
        <f>_xlfn.IFNA(VLOOKUP(AD85,Tipologías!$B$3:$H$17,3,0),"")</f>
        <v>LEY 1712, ARTÍCULO 18 LITERAL C "LOS SECRETOS COMERCIALES, INDUSTRIALES Y PROFESIONALES, ASÍ COMO LOS ESTIPULADOS EN EL PARÁGRAFO DEL ARTÍCULO 77 DE LA LEY 1474 DE 2011."</v>
      </c>
      <c r="AY85" s="100" t="str">
        <f>_xlfn.IFNA(VLOOKUP(AD85,Tipologías!$B$3:$H$17,5,0),"")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5" s="100" t="str">
        <f>_xlfn.IFNA(VLOOKUP(AD85,Tipologías!$B$3:$H$17,6,0),"")</f>
        <v>LEY 1712 DE 2014</v>
      </c>
      <c r="BA85" s="94" t="s">
        <v>238</v>
      </c>
      <c r="BB85" s="105">
        <v>44727</v>
      </c>
      <c r="BC85" s="96" t="s">
        <v>284</v>
      </c>
      <c r="BD85" s="97" t="s">
        <v>625</v>
      </c>
      <c r="BE85" s="97" t="s">
        <v>626</v>
      </c>
    </row>
    <row r="86" spans="1:57" ht="100.55" customHeight="1" x14ac:dyDescent="0.25">
      <c r="A86" s="144">
        <v>77</v>
      </c>
      <c r="B86" s="102" t="s">
        <v>73</v>
      </c>
      <c r="C86" s="102" t="s">
        <v>204</v>
      </c>
      <c r="D86" s="103" t="s">
        <v>259</v>
      </c>
      <c r="E86" s="103" t="s">
        <v>605</v>
      </c>
      <c r="F86" s="152" t="s">
        <v>620</v>
      </c>
      <c r="G86" s="95" t="s">
        <v>246</v>
      </c>
      <c r="H86" s="95" t="s">
        <v>259</v>
      </c>
      <c r="I86" s="104" t="s">
        <v>605</v>
      </c>
      <c r="J86" s="102" t="s">
        <v>374</v>
      </c>
      <c r="K86" s="103" t="s">
        <v>375</v>
      </c>
      <c r="L86" s="103" t="s">
        <v>401</v>
      </c>
      <c r="M86" s="103" t="s">
        <v>616</v>
      </c>
      <c r="N86" s="104" t="s">
        <v>617</v>
      </c>
      <c r="O86" s="104" t="s">
        <v>184</v>
      </c>
      <c r="P86" s="103" t="s">
        <v>621</v>
      </c>
      <c r="Q86" s="96" t="s">
        <v>304</v>
      </c>
      <c r="R86" s="96" t="s">
        <v>304</v>
      </c>
      <c r="S86" s="104" t="s">
        <v>236</v>
      </c>
      <c r="T86" s="104" t="s">
        <v>236</v>
      </c>
      <c r="U86" s="97" t="s">
        <v>307</v>
      </c>
      <c r="V86" s="97" t="s">
        <v>307</v>
      </c>
      <c r="W86" s="97" t="s">
        <v>308</v>
      </c>
      <c r="X86" s="97" t="s">
        <v>308</v>
      </c>
      <c r="Y86" s="97" t="s">
        <v>308</v>
      </c>
      <c r="Z86" s="97" t="s">
        <v>308</v>
      </c>
      <c r="AA86" s="97" t="s">
        <v>308</v>
      </c>
      <c r="AB86" s="97" t="s">
        <v>236</v>
      </c>
      <c r="AC86" s="104" t="s">
        <v>236</v>
      </c>
      <c r="AD86" s="97" t="s">
        <v>103</v>
      </c>
      <c r="AE86" s="97" t="s">
        <v>170</v>
      </c>
      <c r="AF86" s="99" t="str">
        <f t="shared" si="16"/>
        <v>BAJO</v>
      </c>
      <c r="AG86" s="97" t="s">
        <v>142</v>
      </c>
      <c r="AH86" s="99" t="str">
        <f t="shared" si="19"/>
        <v>MEDIO</v>
      </c>
      <c r="AI86" s="97" t="s">
        <v>154</v>
      </c>
      <c r="AJ86" s="97" t="s">
        <v>160</v>
      </c>
      <c r="AK86" s="99" t="str">
        <f t="shared" si="20"/>
        <v>ALTO</v>
      </c>
      <c r="AL86" s="100" t="str">
        <f>VLOOKUP($AD86,Tipologías!$B$3:$H$17,2,FALSE)</f>
        <v>BAJO</v>
      </c>
      <c r="AM86" s="100">
        <f t="shared" si="21"/>
        <v>1</v>
      </c>
      <c r="AN86" s="100" t="str">
        <f>VLOOKUP($AE86,Tipologías!$A$21:$C$24,3,FALSE)</f>
        <v>BAJO</v>
      </c>
      <c r="AO86" s="100">
        <f t="shared" si="22"/>
        <v>1</v>
      </c>
      <c r="AP86" s="100">
        <f>VLOOKUP($AI86,Tipologías!$A$38:$B$42,2,FALSE)</f>
        <v>1.5</v>
      </c>
      <c r="AQ86" s="100">
        <f>VLOOKUP($AJ86,Tipologías!$A$46:$B$53,2,FALSE)</f>
        <v>1.5</v>
      </c>
      <c r="AR86" s="100" t="str">
        <f t="shared" si="23"/>
        <v>BAJO</v>
      </c>
      <c r="AS86" s="100" t="str">
        <f>VLOOKUP($AG86,Tipologías!$A$29:$C$33,3,FALSE)</f>
        <v>MEDIO</v>
      </c>
      <c r="AT86" s="100" t="str">
        <f t="shared" si="26"/>
        <v>ALTO</v>
      </c>
      <c r="AU86" s="100" t="str">
        <f t="shared" si="24"/>
        <v>MEDIO</v>
      </c>
      <c r="AV86" s="100" t="str">
        <f>_xlfn.IFNA(VLOOKUP(AD86,Tipologías!$B$3:$H$17,4,0),"")</f>
        <v>INFORMACIÓN PÚBLICA</v>
      </c>
      <c r="AW86" s="100" t="str">
        <f t="shared" si="25"/>
        <v>IPB</v>
      </c>
      <c r="AX86" s="100" t="str">
        <f>_xlfn.IFNA(VLOOKUP(AD86,Tipologías!$B$3:$H$17,3,0),"")</f>
        <v>N/A</v>
      </c>
      <c r="AY86" s="100" t="str">
        <f>_xlfn.IFNA(VLOOKUP(AD86,Tipologías!$B$3:$H$17,5,0),"")</f>
        <v>N/A</v>
      </c>
      <c r="AZ86" s="100" t="str">
        <f>_xlfn.IFNA(VLOOKUP(AD86,Tipologías!$B$3:$H$17,6,0),"")</f>
        <v>N/A</v>
      </c>
      <c r="BA86" s="94" t="s">
        <v>236</v>
      </c>
      <c r="BB86" s="105">
        <v>44727</v>
      </c>
      <c r="BC86" s="96" t="s">
        <v>236</v>
      </c>
      <c r="BD86" s="97" t="s">
        <v>625</v>
      </c>
      <c r="BE86" s="97" t="s">
        <v>626</v>
      </c>
    </row>
    <row r="87" spans="1:57" ht="100.55" customHeight="1" x14ac:dyDescent="0.25">
      <c r="A87" s="144">
        <v>78</v>
      </c>
      <c r="B87" s="102" t="s">
        <v>73</v>
      </c>
      <c r="C87" s="102" t="s">
        <v>204</v>
      </c>
      <c r="D87" s="103" t="s">
        <v>259</v>
      </c>
      <c r="E87" s="103" t="s">
        <v>622</v>
      </c>
      <c r="F87" s="152" t="s">
        <v>623</v>
      </c>
      <c r="G87" s="95" t="s">
        <v>214</v>
      </c>
      <c r="H87" s="95" t="s">
        <v>259</v>
      </c>
      <c r="I87" s="104" t="s">
        <v>605</v>
      </c>
      <c r="J87" s="102" t="s">
        <v>374</v>
      </c>
      <c r="K87" s="103" t="s">
        <v>375</v>
      </c>
      <c r="L87" s="103" t="s">
        <v>401</v>
      </c>
      <c r="M87" s="103" t="s">
        <v>616</v>
      </c>
      <c r="N87" s="104" t="s">
        <v>617</v>
      </c>
      <c r="O87" s="104" t="s">
        <v>184</v>
      </c>
      <c r="P87" s="103" t="s">
        <v>624</v>
      </c>
      <c r="Q87" s="96" t="s">
        <v>304</v>
      </c>
      <c r="R87" s="96" t="s">
        <v>304</v>
      </c>
      <c r="S87" s="104" t="s">
        <v>236</v>
      </c>
      <c r="T87" s="104" t="s">
        <v>236</v>
      </c>
      <c r="U87" s="97" t="s">
        <v>307</v>
      </c>
      <c r="V87" s="97" t="s">
        <v>307</v>
      </c>
      <c r="W87" s="97" t="s">
        <v>307</v>
      </c>
      <c r="X87" s="97" t="s">
        <v>307</v>
      </c>
      <c r="Y87" s="97" t="s">
        <v>307</v>
      </c>
      <c r="Z87" s="97" t="s">
        <v>307</v>
      </c>
      <c r="AA87" s="97" t="s">
        <v>307</v>
      </c>
      <c r="AB87" s="97" t="s">
        <v>307</v>
      </c>
      <c r="AC87" s="104" t="s">
        <v>236</v>
      </c>
      <c r="AD87" s="97" t="s">
        <v>266</v>
      </c>
      <c r="AE87" s="97" t="s">
        <v>174</v>
      </c>
      <c r="AF87" s="99" t="str">
        <f t="shared" si="16"/>
        <v>ALTO</v>
      </c>
      <c r="AG87" s="97" t="s">
        <v>142</v>
      </c>
      <c r="AH87" s="99" t="str">
        <f t="shared" si="19"/>
        <v>MEDIO</v>
      </c>
      <c r="AI87" s="97" t="s">
        <v>153</v>
      </c>
      <c r="AJ87" s="97" t="s">
        <v>164</v>
      </c>
      <c r="AK87" s="99" t="str">
        <f t="shared" si="20"/>
        <v>BAJO</v>
      </c>
      <c r="AL87" s="100" t="str">
        <f>VLOOKUP($AD87,Tipologías!$B$3:$H$17,2,FALSE)</f>
        <v>ALTO</v>
      </c>
      <c r="AM87" s="100">
        <f t="shared" si="21"/>
        <v>3</v>
      </c>
      <c r="AN87" s="100" t="str">
        <f>VLOOKUP($AE87,Tipologías!$A$21:$C$24,3,FALSE)</f>
        <v>ALTO</v>
      </c>
      <c r="AO87" s="100">
        <f t="shared" si="22"/>
        <v>3</v>
      </c>
      <c r="AP87" s="100">
        <f>VLOOKUP($AI87,Tipologías!$A$38:$B$42,2,FALSE)</f>
        <v>1</v>
      </c>
      <c r="AQ87" s="100">
        <f>VLOOKUP($AJ87,Tipologías!$A$46:$B$53,2,FALSE)</f>
        <v>0.25</v>
      </c>
      <c r="AR87" s="100" t="str">
        <f t="shared" si="23"/>
        <v>ALTO</v>
      </c>
      <c r="AS87" s="100" t="str">
        <f>VLOOKUP($AG87,Tipologías!$A$29:$C$33,3,FALSE)</f>
        <v>MEDIO</v>
      </c>
      <c r="AT87" s="100" t="str">
        <f t="shared" si="26"/>
        <v>BAJO</v>
      </c>
      <c r="AU87" s="100" t="str">
        <f t="shared" si="24"/>
        <v>MEDIO</v>
      </c>
      <c r="AV87" s="100" t="str">
        <f>_xlfn.IFNA(VLOOKUP(AD87,Tipologías!$B$3:$H$17,4,0),"")</f>
        <v>INFORMACIÓN PÚBLICA CLASIFICADA</v>
      </c>
      <c r="AW87" s="100" t="str">
        <f t="shared" si="25"/>
        <v>IPC</v>
      </c>
      <c r="AX87" s="100" t="str">
        <f>_xlfn.IFNA(VLOOKUP(AD87,Tipologías!$B$3:$H$17,3,0),"")</f>
        <v>LEY 1712, ARTÍCULO 18 LITERAL A "EL DERECHO DE TODA PERSONA A LA INTIMIDAD."</v>
      </c>
      <c r="AY87" s="100" t="str">
        <f>_xlfn.IFNA(VLOOKUP(AD87,Tipologías!$B$3:$H$17,5,0),"")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87" s="100" t="str">
        <f>_xlfn.IFNA(VLOOKUP(AD87,Tipologías!$B$3:$H$17,6,0),"")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87" s="94" t="s">
        <v>238</v>
      </c>
      <c r="BB87" s="105">
        <v>44727</v>
      </c>
      <c r="BC87" s="96" t="s">
        <v>242</v>
      </c>
      <c r="BD87" s="97" t="s">
        <v>625</v>
      </c>
      <c r="BE87" s="97" t="s">
        <v>626</v>
      </c>
    </row>
    <row r="88" spans="1:57" s="173" customFormat="1" ht="100.55" customHeight="1" x14ac:dyDescent="0.25">
      <c r="A88" s="144">
        <v>79</v>
      </c>
      <c r="B88" s="161" t="s">
        <v>73</v>
      </c>
      <c r="C88" s="161" t="s">
        <v>203</v>
      </c>
      <c r="D88" s="156" t="s">
        <v>254</v>
      </c>
      <c r="E88" s="156" t="s">
        <v>627</v>
      </c>
      <c r="F88" s="162" t="s">
        <v>870</v>
      </c>
      <c r="G88" s="162" t="s">
        <v>246</v>
      </c>
      <c r="H88" s="162" t="s">
        <v>254</v>
      </c>
      <c r="I88" s="162" t="s">
        <v>628</v>
      </c>
      <c r="J88" s="161" t="s">
        <v>380</v>
      </c>
      <c r="K88" s="156" t="s">
        <v>375</v>
      </c>
      <c r="L88" s="156" t="s">
        <v>401</v>
      </c>
      <c r="M88" s="156" t="s">
        <v>503</v>
      </c>
      <c r="N88" s="162" t="s">
        <v>414</v>
      </c>
      <c r="O88" s="162" t="s">
        <v>190</v>
      </c>
      <c r="P88" s="156" t="s">
        <v>384</v>
      </c>
      <c r="Q88" s="160" t="s">
        <v>304</v>
      </c>
      <c r="R88" s="160"/>
      <c r="S88" s="162" t="s">
        <v>629</v>
      </c>
      <c r="T88" s="162" t="s">
        <v>629</v>
      </c>
      <c r="U88" s="163" t="s">
        <v>308</v>
      </c>
      <c r="V88" s="163" t="s">
        <v>308</v>
      </c>
      <c r="W88" s="163" t="s">
        <v>236</v>
      </c>
      <c r="X88" s="163" t="s">
        <v>236</v>
      </c>
      <c r="Y88" s="163" t="s">
        <v>308</v>
      </c>
      <c r="Z88" s="163" t="s">
        <v>308</v>
      </c>
      <c r="AA88" s="163" t="s">
        <v>236</v>
      </c>
      <c r="AB88" s="163" t="s">
        <v>236</v>
      </c>
      <c r="AC88" s="162" t="s">
        <v>236</v>
      </c>
      <c r="AD88" s="163" t="s">
        <v>268</v>
      </c>
      <c r="AE88" s="163" t="s">
        <v>174</v>
      </c>
      <c r="AF88" s="164" t="str">
        <f t="shared" si="16"/>
        <v>ALTO</v>
      </c>
      <c r="AG88" s="163" t="s">
        <v>141</v>
      </c>
      <c r="AH88" s="164" t="str">
        <f t="shared" si="19"/>
        <v>BAJO</v>
      </c>
      <c r="AI88" s="163" t="s">
        <v>151</v>
      </c>
      <c r="AJ88" s="163" t="s">
        <v>159</v>
      </c>
      <c r="AK88" s="164" t="str">
        <f t="shared" si="20"/>
        <v>MEDIO</v>
      </c>
      <c r="AL88" s="165" t="str">
        <f>VLOOKUP($AD88,Tipologías!$B$3:$H$17,2,FALSE)</f>
        <v>ALTO</v>
      </c>
      <c r="AM88" s="165">
        <f t="shared" si="21"/>
        <v>3</v>
      </c>
      <c r="AN88" s="165" t="str">
        <f>VLOOKUP($AE88,Tipologías!$A$21:$C$24,3,FALSE)</f>
        <v>ALTO</v>
      </c>
      <c r="AO88" s="165">
        <f t="shared" si="22"/>
        <v>3</v>
      </c>
      <c r="AP88" s="165">
        <f>VLOOKUP($AI88,Tipologías!$A$38:$B$42,2,FALSE)</f>
        <v>0.5</v>
      </c>
      <c r="AQ88" s="165">
        <f>VLOOKUP($AJ88,Tipologías!$A$46:$B$53,2,FALSE)</f>
        <v>2</v>
      </c>
      <c r="AR88" s="165" t="str">
        <f t="shared" si="23"/>
        <v>ALTO</v>
      </c>
      <c r="AS88" s="165" t="str">
        <f>VLOOKUP($AG88,Tipologías!$A$29:$C$33,3,FALSE)</f>
        <v>BAJO</v>
      </c>
      <c r="AT88" s="165" t="str">
        <f t="shared" si="26"/>
        <v>MEDIO</v>
      </c>
      <c r="AU88" s="165" t="str">
        <f t="shared" si="24"/>
        <v>MEDIO</v>
      </c>
      <c r="AV88" s="165" t="str">
        <f>_xlfn.IFNA(VLOOKUP(AD88,Tipologías!$B$3:$H$17,4,0),"")</f>
        <v>INFORMACIÓN PÚBLICA CLASIFICADA</v>
      </c>
      <c r="AW88" s="165" t="str">
        <f t="shared" si="25"/>
        <v>IPC</v>
      </c>
      <c r="AX88" s="165" t="str">
        <f>_xlfn.IFNA(VLOOKUP(AD88,Tipologías!$B$3:$H$17,3,0),"")</f>
        <v>LEY 1712, ARTÍCULO 18 LITERAL C "LOS SECRETOS COMERCIALES, INDUSTRIALES Y PROFESIONALES, ASÍ COMO LOS ESTIPULADOS EN EL PARÁGRAFO DEL ARTÍCULO 77 DE LA LEY 1474 DE 2011."</v>
      </c>
      <c r="AY88" s="165" t="str">
        <f>_xlfn.IFNA(VLOOKUP(AD88,Tipologías!$B$3:$H$17,5,0),"")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8" s="165" t="str">
        <f>_xlfn.IFNA(VLOOKUP(AD88,Tipologías!$B$3:$H$17,6,0),"")</f>
        <v>LEY 1712 DE 2014</v>
      </c>
      <c r="BA88" s="166" t="s">
        <v>238</v>
      </c>
      <c r="BB88" s="167">
        <v>44895</v>
      </c>
      <c r="BC88" s="160" t="s">
        <v>281</v>
      </c>
      <c r="BD88" s="163" t="s">
        <v>652</v>
      </c>
      <c r="BE88" s="163" t="s">
        <v>653</v>
      </c>
    </row>
    <row r="89" spans="1:57" s="173" customFormat="1" ht="100.55" customHeight="1" x14ac:dyDescent="0.25">
      <c r="A89" s="144">
        <v>80</v>
      </c>
      <c r="B89" s="161" t="s">
        <v>73</v>
      </c>
      <c r="C89" s="161" t="s">
        <v>203</v>
      </c>
      <c r="D89" s="156" t="s">
        <v>254</v>
      </c>
      <c r="E89" s="156" t="s">
        <v>630</v>
      </c>
      <c r="F89" s="162" t="s">
        <v>871</v>
      </c>
      <c r="G89" s="162" t="s">
        <v>246</v>
      </c>
      <c r="H89" s="162" t="s">
        <v>254</v>
      </c>
      <c r="I89" s="162" t="s">
        <v>628</v>
      </c>
      <c r="J89" s="161" t="s">
        <v>380</v>
      </c>
      <c r="K89" s="156" t="s">
        <v>375</v>
      </c>
      <c r="L89" s="156" t="s">
        <v>401</v>
      </c>
      <c r="M89" s="156" t="s">
        <v>503</v>
      </c>
      <c r="N89" s="162" t="s">
        <v>414</v>
      </c>
      <c r="O89" s="162" t="s">
        <v>190</v>
      </c>
      <c r="P89" s="156" t="s">
        <v>384</v>
      </c>
      <c r="Q89" s="160" t="s">
        <v>304</v>
      </c>
      <c r="R89" s="160"/>
      <c r="S89" s="162" t="s">
        <v>629</v>
      </c>
      <c r="T89" s="162" t="s">
        <v>629</v>
      </c>
      <c r="U89" s="163" t="s">
        <v>308</v>
      </c>
      <c r="V89" s="163" t="s">
        <v>308</v>
      </c>
      <c r="W89" s="163" t="s">
        <v>236</v>
      </c>
      <c r="X89" s="163" t="s">
        <v>236</v>
      </c>
      <c r="Y89" s="163" t="s">
        <v>308</v>
      </c>
      <c r="Z89" s="163" t="s">
        <v>308</v>
      </c>
      <c r="AA89" s="163" t="s">
        <v>236</v>
      </c>
      <c r="AB89" s="163" t="s">
        <v>236</v>
      </c>
      <c r="AC89" s="162" t="s">
        <v>236</v>
      </c>
      <c r="AD89" s="163" t="s">
        <v>268</v>
      </c>
      <c r="AE89" s="163" t="s">
        <v>174</v>
      </c>
      <c r="AF89" s="164" t="str">
        <f t="shared" si="16"/>
        <v>ALTO</v>
      </c>
      <c r="AG89" s="163" t="s">
        <v>142</v>
      </c>
      <c r="AH89" s="164" t="str">
        <f t="shared" si="19"/>
        <v>MEDIO</v>
      </c>
      <c r="AI89" s="163" t="s">
        <v>151</v>
      </c>
      <c r="AJ89" s="163" t="s">
        <v>161</v>
      </c>
      <c r="AK89" s="164" t="str">
        <f t="shared" si="20"/>
        <v>BAJO</v>
      </c>
      <c r="AL89" s="165" t="str">
        <f>VLOOKUP($AD89,Tipologías!$B$3:$H$17,2,FALSE)</f>
        <v>ALTO</v>
      </c>
      <c r="AM89" s="165">
        <f t="shared" si="21"/>
        <v>3</v>
      </c>
      <c r="AN89" s="165" t="str">
        <f>VLOOKUP($AE89,Tipologías!$A$21:$C$24,3,FALSE)</f>
        <v>ALTO</v>
      </c>
      <c r="AO89" s="165">
        <f t="shared" si="22"/>
        <v>3</v>
      </c>
      <c r="AP89" s="165">
        <f>VLOOKUP($AI89,Tipologías!$A$38:$B$42,2,FALSE)</f>
        <v>0.5</v>
      </c>
      <c r="AQ89" s="165">
        <f>VLOOKUP($AJ89,Tipologías!$A$46:$B$53,2,FALSE)</f>
        <v>1.25</v>
      </c>
      <c r="AR89" s="165" t="str">
        <f t="shared" si="23"/>
        <v>ALTO</v>
      </c>
      <c r="AS89" s="165" t="str">
        <f>VLOOKUP($AG89,Tipologías!$A$29:$C$33,3,FALSE)</f>
        <v>MEDIO</v>
      </c>
      <c r="AT89" s="165" t="str">
        <f t="shared" si="26"/>
        <v>BAJO</v>
      </c>
      <c r="AU89" s="165" t="str">
        <f t="shared" si="24"/>
        <v>MEDIO</v>
      </c>
      <c r="AV89" s="165" t="str">
        <f>_xlfn.IFNA(VLOOKUP(AD89,Tipologías!$B$3:$H$17,4,0),"")</f>
        <v>INFORMACIÓN PÚBLICA CLASIFICADA</v>
      </c>
      <c r="AW89" s="165" t="str">
        <f t="shared" si="25"/>
        <v>IPC</v>
      </c>
      <c r="AX89" s="165" t="str">
        <f>_xlfn.IFNA(VLOOKUP(AD89,Tipologías!$B$3:$H$17,3,0),"")</f>
        <v>LEY 1712, ARTÍCULO 18 LITERAL C "LOS SECRETOS COMERCIALES, INDUSTRIALES Y PROFESIONALES, ASÍ COMO LOS ESTIPULADOS EN EL PARÁGRAFO DEL ARTÍCULO 77 DE LA LEY 1474 DE 2011."</v>
      </c>
      <c r="AY89" s="165" t="str">
        <f>_xlfn.IFNA(VLOOKUP(AD89,Tipologías!$B$3:$H$17,5,0),"")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9" s="165" t="str">
        <f>_xlfn.IFNA(VLOOKUP(AD89,Tipologías!$B$3:$H$17,6,0),"")</f>
        <v>LEY 1712 DE 2014</v>
      </c>
      <c r="BA89" s="166" t="s">
        <v>238</v>
      </c>
      <c r="BB89" s="167">
        <v>44895</v>
      </c>
      <c r="BC89" s="160" t="s">
        <v>281</v>
      </c>
      <c r="BD89" s="163" t="s">
        <v>652</v>
      </c>
      <c r="BE89" s="163" t="s">
        <v>653</v>
      </c>
    </row>
    <row r="90" spans="1:57" ht="100.55" customHeight="1" x14ac:dyDescent="0.25">
      <c r="A90" s="144">
        <v>81</v>
      </c>
      <c r="B90" s="102" t="s">
        <v>73</v>
      </c>
      <c r="C90" s="102" t="s">
        <v>203</v>
      </c>
      <c r="D90" s="103" t="s">
        <v>254</v>
      </c>
      <c r="E90" s="103" t="s">
        <v>631</v>
      </c>
      <c r="F90" s="152" t="s">
        <v>632</v>
      </c>
      <c r="G90" s="95" t="s">
        <v>179</v>
      </c>
      <c r="H90" s="95" t="s">
        <v>254</v>
      </c>
      <c r="I90" s="104" t="s">
        <v>633</v>
      </c>
      <c r="J90" s="102" t="s">
        <v>410</v>
      </c>
      <c r="K90" s="103" t="s">
        <v>375</v>
      </c>
      <c r="L90" s="103" t="s">
        <v>401</v>
      </c>
      <c r="M90" s="103" t="s">
        <v>634</v>
      </c>
      <c r="N90" s="104" t="s">
        <v>236</v>
      </c>
      <c r="O90" s="104" t="s">
        <v>186</v>
      </c>
      <c r="P90" s="103" t="s">
        <v>236</v>
      </c>
      <c r="Q90" s="96" t="s">
        <v>304</v>
      </c>
      <c r="R90" s="96" t="s">
        <v>304</v>
      </c>
      <c r="S90" s="104" t="s">
        <v>629</v>
      </c>
      <c r="T90" s="104" t="s">
        <v>629</v>
      </c>
      <c r="U90" s="97" t="s">
        <v>307</v>
      </c>
      <c r="V90" s="97" t="s">
        <v>307</v>
      </c>
      <c r="W90" s="97" t="s">
        <v>307</v>
      </c>
      <c r="X90" s="97" t="s">
        <v>236</v>
      </c>
      <c r="Y90" s="97" t="s">
        <v>308</v>
      </c>
      <c r="Z90" s="97" t="s">
        <v>308</v>
      </c>
      <c r="AA90" s="97" t="s">
        <v>236</v>
      </c>
      <c r="AB90" s="97" t="s">
        <v>236</v>
      </c>
      <c r="AC90" s="104" t="s">
        <v>236</v>
      </c>
      <c r="AD90" s="97" t="s">
        <v>276</v>
      </c>
      <c r="AE90" s="97" t="s">
        <v>172</v>
      </c>
      <c r="AF90" s="99" t="str">
        <f t="shared" si="16"/>
        <v>ALTO</v>
      </c>
      <c r="AG90" s="97" t="s">
        <v>144</v>
      </c>
      <c r="AH90" s="99" t="str">
        <f t="shared" si="19"/>
        <v>ALTO</v>
      </c>
      <c r="AI90" s="97" t="s">
        <v>151</v>
      </c>
      <c r="AJ90" s="97" t="s">
        <v>161</v>
      </c>
      <c r="AK90" s="99" t="str">
        <f t="shared" si="20"/>
        <v>BAJO</v>
      </c>
      <c r="AL90" s="100" t="str">
        <f>VLOOKUP($AD90,Tipologías!$B$3:$H$17,2,FALSE)</f>
        <v>ALTO</v>
      </c>
      <c r="AM90" s="100">
        <f t="shared" si="21"/>
        <v>3</v>
      </c>
      <c r="AN90" s="100" t="str">
        <f>VLOOKUP($AE90,Tipologías!$A$21:$C$24,3,FALSE)</f>
        <v>MEDIO</v>
      </c>
      <c r="AO90" s="100">
        <f t="shared" si="22"/>
        <v>2</v>
      </c>
      <c r="AP90" s="100">
        <f>VLOOKUP($AI90,Tipologías!$A$38:$B$42,2,FALSE)</f>
        <v>0.5</v>
      </c>
      <c r="AQ90" s="100">
        <f>VLOOKUP($AJ90,Tipologías!$A$46:$B$53,2,FALSE)</f>
        <v>1.25</v>
      </c>
      <c r="AR90" s="100" t="str">
        <f t="shared" si="23"/>
        <v>ALTO</v>
      </c>
      <c r="AS90" s="100" t="str">
        <f>VLOOKUP($AG90,Tipologías!$A$29:$C$33,3,FALSE)</f>
        <v>ALTO</v>
      </c>
      <c r="AT90" s="100" t="str">
        <f t="shared" si="26"/>
        <v>BAJO</v>
      </c>
      <c r="AU90" s="100" t="str">
        <f t="shared" si="24"/>
        <v>ALTO</v>
      </c>
      <c r="AV90" s="100" t="str">
        <f>_xlfn.IFNA(VLOOKUP(AD90,Tipologías!$B$3:$H$17,4,0),"")</f>
        <v>INFORMACIÓN PÚBLICA RESERVADA</v>
      </c>
      <c r="AW90" s="100" t="str">
        <f t="shared" si="25"/>
        <v>IPR</v>
      </c>
      <c r="AX90" s="100" t="str">
        <f>_xlfn.IFNA(VLOOKUP(AD90,Tipologías!$B$3:$H$17,3,0),"")</f>
        <v>LEY 1712 ARTÍCULO 19 LITERAL H "LA ESTABILIDAD MACROECONÓMICA Y FINANCIERA DEL PAÍS."</v>
      </c>
      <c r="AY90" s="100" t="str">
        <f>_xlfn.IFNA(VLOOKUP(AD90,Tipologías!$B$3:$H$17,5,0),"")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90" s="100" t="str">
        <f>_xlfn.IFNA(VLOOKUP(AD90,Tipologías!$B$3:$H$17,6,0),"")</f>
        <v>LEY 1712 DE 2014</v>
      </c>
      <c r="BA90" s="94" t="s">
        <v>237</v>
      </c>
      <c r="BB90" s="105">
        <v>44727</v>
      </c>
      <c r="BC90" s="96" t="s">
        <v>242</v>
      </c>
      <c r="BD90" s="97" t="s">
        <v>652</v>
      </c>
      <c r="BE90" s="97" t="s">
        <v>653</v>
      </c>
    </row>
    <row r="91" spans="1:57" s="173" customFormat="1" ht="100.55" customHeight="1" x14ac:dyDescent="0.25">
      <c r="A91" s="144">
        <v>82</v>
      </c>
      <c r="B91" s="161" t="s">
        <v>73</v>
      </c>
      <c r="C91" s="161" t="s">
        <v>203</v>
      </c>
      <c r="D91" s="156" t="s">
        <v>254</v>
      </c>
      <c r="E91" s="156" t="s">
        <v>635</v>
      </c>
      <c r="F91" s="162" t="s">
        <v>872</v>
      </c>
      <c r="G91" s="162" t="s">
        <v>181</v>
      </c>
      <c r="H91" s="162" t="s">
        <v>254</v>
      </c>
      <c r="I91" s="162" t="s">
        <v>636</v>
      </c>
      <c r="J91" s="161" t="s">
        <v>374</v>
      </c>
      <c r="K91" s="156" t="s">
        <v>375</v>
      </c>
      <c r="L91" s="156" t="s">
        <v>401</v>
      </c>
      <c r="M91" s="156" t="s">
        <v>236</v>
      </c>
      <c r="N91" s="162" t="s">
        <v>637</v>
      </c>
      <c r="O91" s="162" t="s">
        <v>186</v>
      </c>
      <c r="P91" s="156" t="s">
        <v>638</v>
      </c>
      <c r="Q91" s="160" t="s">
        <v>304</v>
      </c>
      <c r="R91" s="160"/>
      <c r="S91" s="162" t="s">
        <v>629</v>
      </c>
      <c r="T91" s="162" t="s">
        <v>629</v>
      </c>
      <c r="U91" s="163" t="s">
        <v>307</v>
      </c>
      <c r="V91" s="163" t="s">
        <v>308</v>
      </c>
      <c r="W91" s="163" t="s">
        <v>308</v>
      </c>
      <c r="X91" s="163" t="s">
        <v>307</v>
      </c>
      <c r="Y91" s="163" t="s">
        <v>307</v>
      </c>
      <c r="Z91" s="163" t="s">
        <v>307</v>
      </c>
      <c r="AA91" s="163" t="s">
        <v>236</v>
      </c>
      <c r="AB91" s="163" t="s">
        <v>307</v>
      </c>
      <c r="AC91" s="162" t="s">
        <v>236</v>
      </c>
      <c r="AD91" s="163" t="s">
        <v>266</v>
      </c>
      <c r="AE91" s="163" t="s">
        <v>174</v>
      </c>
      <c r="AF91" s="164" t="str">
        <f t="shared" ref="AF91:AF116" si="27">AR91</f>
        <v>ALTO</v>
      </c>
      <c r="AG91" s="163" t="s">
        <v>144</v>
      </c>
      <c r="AH91" s="164" t="str">
        <f t="shared" si="19"/>
        <v>ALTO</v>
      </c>
      <c r="AI91" s="163" t="s">
        <v>153</v>
      </c>
      <c r="AJ91" s="163" t="s">
        <v>160</v>
      </c>
      <c r="AK91" s="164" t="str">
        <f t="shared" si="20"/>
        <v>MEDIO</v>
      </c>
      <c r="AL91" s="165" t="str">
        <f>VLOOKUP($AD91,Tipologías!$B$3:$H$17,2,FALSE)</f>
        <v>ALTO</v>
      </c>
      <c r="AM91" s="165">
        <f t="shared" si="21"/>
        <v>3</v>
      </c>
      <c r="AN91" s="165" t="str">
        <f>VLOOKUP($AE91,Tipologías!$A$21:$C$24,3,FALSE)</f>
        <v>ALTO</v>
      </c>
      <c r="AO91" s="165">
        <f t="shared" si="22"/>
        <v>3</v>
      </c>
      <c r="AP91" s="165">
        <f>VLOOKUP($AI91,Tipologías!$A$38:$B$42,2,FALSE)</f>
        <v>1</v>
      </c>
      <c r="AQ91" s="165">
        <f>VLOOKUP($AJ91,Tipologías!$A$46:$B$53,2,FALSE)</f>
        <v>1.5</v>
      </c>
      <c r="AR91" s="165" t="str">
        <f t="shared" si="23"/>
        <v>ALTO</v>
      </c>
      <c r="AS91" s="165" t="str">
        <f>VLOOKUP($AG91,Tipologías!$A$29:$C$33,3,FALSE)</f>
        <v>ALTO</v>
      </c>
      <c r="AT91" s="165" t="str">
        <f t="shared" si="26"/>
        <v>MEDIO</v>
      </c>
      <c r="AU91" s="165" t="str">
        <f t="shared" si="24"/>
        <v>ALTO</v>
      </c>
      <c r="AV91" s="165" t="str">
        <f>_xlfn.IFNA(VLOOKUP(AD91,Tipologías!$B$3:$H$17,4,0),"")</f>
        <v>INFORMACIÓN PÚBLICA CLASIFICADA</v>
      </c>
      <c r="AW91" s="165" t="str">
        <f t="shared" si="25"/>
        <v>IPC</v>
      </c>
      <c r="AX91" s="165" t="str">
        <f>_xlfn.IFNA(VLOOKUP(AD91,Tipologías!$B$3:$H$17,3,0),"")</f>
        <v>LEY 1712, ARTÍCULO 18 LITERAL A "EL DERECHO DE TODA PERSONA A LA INTIMIDAD."</v>
      </c>
      <c r="AY91" s="165" t="str">
        <f>_xlfn.IFNA(VLOOKUP(AD91,Tipologías!$B$3:$H$17,5,0),"")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1" s="165" t="str">
        <f>_xlfn.IFNA(VLOOKUP(AD91,Tipologías!$B$3:$H$17,6,0),"")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1" s="166" t="s">
        <v>238</v>
      </c>
      <c r="BB91" s="167">
        <v>44895</v>
      </c>
      <c r="BC91" s="160" t="s">
        <v>242</v>
      </c>
      <c r="BD91" s="163" t="s">
        <v>652</v>
      </c>
      <c r="BE91" s="163" t="s">
        <v>653</v>
      </c>
    </row>
    <row r="92" spans="1:57" ht="100.55" customHeight="1" x14ac:dyDescent="0.25">
      <c r="A92" s="144">
        <v>83</v>
      </c>
      <c r="B92" s="102" t="s">
        <v>73</v>
      </c>
      <c r="C92" s="102" t="s">
        <v>203</v>
      </c>
      <c r="D92" s="103" t="s">
        <v>254</v>
      </c>
      <c r="E92" s="103" t="s">
        <v>635</v>
      </c>
      <c r="F92" s="152" t="s">
        <v>639</v>
      </c>
      <c r="G92" s="95" t="s">
        <v>214</v>
      </c>
      <c r="H92" s="95" t="s">
        <v>254</v>
      </c>
      <c r="I92" s="104" t="s">
        <v>640</v>
      </c>
      <c r="J92" s="102" t="s">
        <v>374</v>
      </c>
      <c r="K92" s="103" t="s">
        <v>375</v>
      </c>
      <c r="L92" s="103" t="s">
        <v>401</v>
      </c>
      <c r="M92" s="103" t="s">
        <v>236</v>
      </c>
      <c r="N92" s="104" t="s">
        <v>641</v>
      </c>
      <c r="O92" s="104" t="s">
        <v>186</v>
      </c>
      <c r="P92" s="103" t="s">
        <v>642</v>
      </c>
      <c r="Q92" s="96" t="s">
        <v>304</v>
      </c>
      <c r="R92" s="96"/>
      <c r="S92" s="104" t="s">
        <v>629</v>
      </c>
      <c r="T92" s="104" t="s">
        <v>629</v>
      </c>
      <c r="U92" s="97" t="s">
        <v>307</v>
      </c>
      <c r="V92" s="97" t="s">
        <v>308</v>
      </c>
      <c r="W92" s="97" t="s">
        <v>307</v>
      </c>
      <c r="X92" s="97" t="s">
        <v>308</v>
      </c>
      <c r="Y92" s="97" t="s">
        <v>308</v>
      </c>
      <c r="Z92" s="97" t="s">
        <v>307</v>
      </c>
      <c r="AA92" s="97" t="s">
        <v>236</v>
      </c>
      <c r="AB92" s="97" t="s">
        <v>308</v>
      </c>
      <c r="AC92" s="104" t="s">
        <v>236</v>
      </c>
      <c r="AD92" s="97" t="s">
        <v>266</v>
      </c>
      <c r="AE92" s="97" t="s">
        <v>172</v>
      </c>
      <c r="AF92" s="99" t="str">
        <f t="shared" si="27"/>
        <v>ALTO</v>
      </c>
      <c r="AG92" s="97" t="s">
        <v>142</v>
      </c>
      <c r="AH92" s="99" t="str">
        <f t="shared" si="19"/>
        <v>MEDIO</v>
      </c>
      <c r="AI92" s="97" t="s">
        <v>151</v>
      </c>
      <c r="AJ92" s="97" t="s">
        <v>162</v>
      </c>
      <c r="AK92" s="99" t="str">
        <f t="shared" si="20"/>
        <v>BAJO</v>
      </c>
      <c r="AL92" s="100" t="str">
        <f>VLOOKUP($AD92,Tipologías!$B$3:$H$17,2,FALSE)</f>
        <v>ALTO</v>
      </c>
      <c r="AM92" s="100">
        <f t="shared" si="21"/>
        <v>3</v>
      </c>
      <c r="AN92" s="100" t="str">
        <f>VLOOKUP($AE92,Tipologías!$A$21:$C$24,3,FALSE)</f>
        <v>MEDIO</v>
      </c>
      <c r="AO92" s="100">
        <f t="shared" si="22"/>
        <v>2</v>
      </c>
      <c r="AP92" s="100">
        <f>VLOOKUP($AI92,Tipologías!$A$38:$B$42,2,FALSE)</f>
        <v>0.5</v>
      </c>
      <c r="AQ92" s="100">
        <f>VLOOKUP($AJ92,Tipologías!$A$46:$B$53,2,FALSE)</f>
        <v>1</v>
      </c>
      <c r="AR92" s="100" t="str">
        <f t="shared" si="23"/>
        <v>ALTO</v>
      </c>
      <c r="AS92" s="100" t="str">
        <f>VLOOKUP($AG92,Tipologías!$A$29:$C$33,3,FALSE)</f>
        <v>MEDIO</v>
      </c>
      <c r="AT92" s="100" t="str">
        <f t="shared" si="26"/>
        <v>BAJO</v>
      </c>
      <c r="AU92" s="100" t="str">
        <f t="shared" si="24"/>
        <v>MEDIO</v>
      </c>
      <c r="AV92" s="100" t="str">
        <f>_xlfn.IFNA(VLOOKUP(AD92,Tipologías!$B$3:$H$17,4,0),"")</f>
        <v>INFORMACIÓN PÚBLICA CLASIFICADA</v>
      </c>
      <c r="AW92" s="100" t="str">
        <f t="shared" si="25"/>
        <v>IPC</v>
      </c>
      <c r="AX92" s="100" t="str">
        <f>_xlfn.IFNA(VLOOKUP(AD92,Tipologías!$B$3:$H$17,3,0),"")</f>
        <v>LEY 1712, ARTÍCULO 18 LITERAL A "EL DERECHO DE TODA PERSONA A LA INTIMIDAD."</v>
      </c>
      <c r="AY92" s="100" t="str">
        <f>_xlfn.IFNA(VLOOKUP(AD92,Tipologías!$B$3:$H$17,5,0),"")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2" s="100" t="str">
        <f>_xlfn.IFNA(VLOOKUP(AD92,Tipologías!$B$3:$H$17,6,0),"")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2" s="94" t="s">
        <v>237</v>
      </c>
      <c r="BB92" s="105">
        <v>44727</v>
      </c>
      <c r="BC92" s="96" t="s">
        <v>242</v>
      </c>
      <c r="BD92" s="97" t="s">
        <v>652</v>
      </c>
      <c r="BE92" s="97" t="s">
        <v>653</v>
      </c>
    </row>
    <row r="93" spans="1:57" ht="100.55" customHeight="1" x14ac:dyDescent="0.25">
      <c r="A93" s="144">
        <v>84</v>
      </c>
      <c r="B93" s="102" t="s">
        <v>73</v>
      </c>
      <c r="C93" s="102" t="s">
        <v>203</v>
      </c>
      <c r="D93" s="103" t="s">
        <v>254</v>
      </c>
      <c r="E93" s="103" t="s">
        <v>643</v>
      </c>
      <c r="F93" s="152" t="s">
        <v>644</v>
      </c>
      <c r="G93" s="95" t="s">
        <v>214</v>
      </c>
      <c r="H93" s="95" t="s">
        <v>254</v>
      </c>
      <c r="I93" s="104" t="s">
        <v>645</v>
      </c>
      <c r="J93" s="102" t="s">
        <v>374</v>
      </c>
      <c r="K93" s="103" t="s">
        <v>375</v>
      </c>
      <c r="L93" s="103" t="s">
        <v>401</v>
      </c>
      <c r="M93" s="103" t="s">
        <v>236</v>
      </c>
      <c r="N93" s="104" t="s">
        <v>646</v>
      </c>
      <c r="O93" s="104" t="s">
        <v>186</v>
      </c>
      <c r="P93" s="103" t="s">
        <v>647</v>
      </c>
      <c r="Q93" s="96" t="s">
        <v>304</v>
      </c>
      <c r="R93" s="96" t="s">
        <v>304</v>
      </c>
      <c r="S93" s="104" t="s">
        <v>629</v>
      </c>
      <c r="T93" s="104" t="s">
        <v>629</v>
      </c>
      <c r="U93" s="97" t="s">
        <v>307</v>
      </c>
      <c r="V93" s="97" t="s">
        <v>308</v>
      </c>
      <c r="W93" s="97" t="s">
        <v>307</v>
      </c>
      <c r="X93" s="97" t="s">
        <v>308</v>
      </c>
      <c r="Y93" s="97" t="s">
        <v>307</v>
      </c>
      <c r="Z93" s="97" t="s">
        <v>308</v>
      </c>
      <c r="AA93" s="97" t="s">
        <v>236</v>
      </c>
      <c r="AB93" s="97" t="s">
        <v>307</v>
      </c>
      <c r="AC93" s="104" t="s">
        <v>236</v>
      </c>
      <c r="AD93" s="97" t="s">
        <v>266</v>
      </c>
      <c r="AE93" s="97" t="s">
        <v>172</v>
      </c>
      <c r="AF93" s="99" t="str">
        <f t="shared" si="27"/>
        <v>ALTO</v>
      </c>
      <c r="AG93" s="97" t="s">
        <v>144</v>
      </c>
      <c r="AH93" s="99" t="str">
        <f t="shared" si="19"/>
        <v>ALTO</v>
      </c>
      <c r="AI93" s="97" t="s">
        <v>154</v>
      </c>
      <c r="AJ93" s="97" t="s">
        <v>161</v>
      </c>
      <c r="AK93" s="99" t="str">
        <f t="shared" si="20"/>
        <v>MEDIO</v>
      </c>
      <c r="AL93" s="100" t="str">
        <f>VLOOKUP($AD93,Tipologías!$B$3:$H$17,2,FALSE)</f>
        <v>ALTO</v>
      </c>
      <c r="AM93" s="100">
        <f t="shared" si="21"/>
        <v>3</v>
      </c>
      <c r="AN93" s="100" t="str">
        <f>VLOOKUP($AE93,Tipologías!$A$21:$C$24,3,FALSE)</f>
        <v>MEDIO</v>
      </c>
      <c r="AO93" s="100">
        <f t="shared" si="22"/>
        <v>2</v>
      </c>
      <c r="AP93" s="100">
        <f>VLOOKUP($AI93,Tipologías!$A$38:$B$42,2,FALSE)</f>
        <v>1.5</v>
      </c>
      <c r="AQ93" s="100">
        <f>VLOOKUP($AJ93,Tipologías!$A$46:$B$53,2,FALSE)</f>
        <v>1.25</v>
      </c>
      <c r="AR93" s="100" t="str">
        <f t="shared" si="23"/>
        <v>ALTO</v>
      </c>
      <c r="AS93" s="100" t="str">
        <f>VLOOKUP($AG93,Tipologías!$A$29:$C$33,3,FALSE)</f>
        <v>ALTO</v>
      </c>
      <c r="AT93" s="100" t="str">
        <f t="shared" si="26"/>
        <v>MEDIO</v>
      </c>
      <c r="AU93" s="100" t="str">
        <f t="shared" si="24"/>
        <v>ALTO</v>
      </c>
      <c r="AV93" s="100" t="str">
        <f>_xlfn.IFNA(VLOOKUP(AD93,Tipologías!$B$3:$H$17,4,0),"")</f>
        <v>INFORMACIÓN PÚBLICA CLASIFICADA</v>
      </c>
      <c r="AW93" s="100" t="str">
        <f t="shared" si="25"/>
        <v>IPC</v>
      </c>
      <c r="AX93" s="100" t="str">
        <f>_xlfn.IFNA(VLOOKUP(AD93,Tipologías!$B$3:$H$17,3,0),"")</f>
        <v>LEY 1712, ARTÍCULO 18 LITERAL A "EL DERECHO DE TODA PERSONA A LA INTIMIDAD."</v>
      </c>
      <c r="AY93" s="100" t="str">
        <f>_xlfn.IFNA(VLOOKUP(AD93,Tipologías!$B$3:$H$17,5,0),"")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3" s="100" t="str">
        <f>_xlfn.IFNA(VLOOKUP(AD93,Tipologías!$B$3:$H$17,6,0),"")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3" s="94" t="s">
        <v>237</v>
      </c>
      <c r="BB93" s="105">
        <v>44727</v>
      </c>
      <c r="BC93" s="96" t="s">
        <v>242</v>
      </c>
      <c r="BD93" s="97" t="s">
        <v>654</v>
      </c>
      <c r="BE93" s="97" t="s">
        <v>653</v>
      </c>
    </row>
    <row r="94" spans="1:57" ht="100.55" customHeight="1" x14ac:dyDescent="0.25">
      <c r="A94" s="144">
        <v>85</v>
      </c>
      <c r="B94" s="102" t="s">
        <v>73</v>
      </c>
      <c r="C94" s="102" t="s">
        <v>203</v>
      </c>
      <c r="D94" s="103" t="s">
        <v>254</v>
      </c>
      <c r="E94" s="103" t="s">
        <v>643</v>
      </c>
      <c r="F94" s="152" t="s">
        <v>648</v>
      </c>
      <c r="G94" s="95" t="s">
        <v>240</v>
      </c>
      <c r="H94" s="95" t="s">
        <v>254</v>
      </c>
      <c r="I94" s="104" t="s">
        <v>649</v>
      </c>
      <c r="J94" s="102" t="s">
        <v>374</v>
      </c>
      <c r="K94" s="103" t="s">
        <v>375</v>
      </c>
      <c r="L94" s="103" t="s">
        <v>401</v>
      </c>
      <c r="M94" s="103" t="s">
        <v>236</v>
      </c>
      <c r="N94" s="104" t="s">
        <v>646</v>
      </c>
      <c r="O94" s="104" t="s">
        <v>186</v>
      </c>
      <c r="P94" s="103" t="s">
        <v>647</v>
      </c>
      <c r="Q94" s="96" t="s">
        <v>304</v>
      </c>
      <c r="R94" s="96" t="s">
        <v>304</v>
      </c>
      <c r="S94" s="104" t="s">
        <v>629</v>
      </c>
      <c r="T94" s="104" t="s">
        <v>629</v>
      </c>
      <c r="U94" s="97" t="s">
        <v>307</v>
      </c>
      <c r="V94" s="97" t="s">
        <v>308</v>
      </c>
      <c r="W94" s="97" t="s">
        <v>307</v>
      </c>
      <c r="X94" s="97" t="s">
        <v>308</v>
      </c>
      <c r="Y94" s="97" t="s">
        <v>307</v>
      </c>
      <c r="Z94" s="97" t="s">
        <v>308</v>
      </c>
      <c r="AA94" s="97" t="s">
        <v>236</v>
      </c>
      <c r="AB94" s="97" t="s">
        <v>307</v>
      </c>
      <c r="AC94" s="104" t="s">
        <v>236</v>
      </c>
      <c r="AD94" s="97" t="s">
        <v>266</v>
      </c>
      <c r="AE94" s="97" t="s">
        <v>172</v>
      </c>
      <c r="AF94" s="99" t="str">
        <f t="shared" si="27"/>
        <v>ALTO</v>
      </c>
      <c r="AG94" s="97" t="s">
        <v>144</v>
      </c>
      <c r="AH94" s="99" t="str">
        <f t="shared" si="19"/>
        <v>ALTO</v>
      </c>
      <c r="AI94" s="97" t="s">
        <v>154</v>
      </c>
      <c r="AJ94" s="97" t="s">
        <v>161</v>
      </c>
      <c r="AK94" s="99" t="str">
        <f t="shared" si="20"/>
        <v>MEDIO</v>
      </c>
      <c r="AL94" s="100" t="str">
        <f>VLOOKUP($AD94,Tipologías!$B$3:$H$17,2,FALSE)</f>
        <v>ALTO</v>
      </c>
      <c r="AM94" s="100">
        <f t="shared" si="21"/>
        <v>3</v>
      </c>
      <c r="AN94" s="100" t="str">
        <f>VLOOKUP($AE94,Tipologías!$A$21:$C$24,3,FALSE)</f>
        <v>MEDIO</v>
      </c>
      <c r="AO94" s="100">
        <f t="shared" si="22"/>
        <v>2</v>
      </c>
      <c r="AP94" s="100">
        <f>VLOOKUP($AI94,Tipologías!$A$38:$B$42,2,FALSE)</f>
        <v>1.5</v>
      </c>
      <c r="AQ94" s="100">
        <f>VLOOKUP($AJ94,Tipologías!$A$46:$B$53,2,FALSE)</f>
        <v>1.25</v>
      </c>
      <c r="AR94" s="100" t="str">
        <f t="shared" si="23"/>
        <v>ALTO</v>
      </c>
      <c r="AS94" s="100" t="str">
        <f>VLOOKUP($AG94,Tipologías!$A$29:$C$33,3,FALSE)</f>
        <v>ALTO</v>
      </c>
      <c r="AT94" s="100" t="str">
        <f t="shared" si="26"/>
        <v>MEDIO</v>
      </c>
      <c r="AU94" s="100" t="str">
        <f t="shared" si="24"/>
        <v>ALTO</v>
      </c>
      <c r="AV94" s="100" t="str">
        <f>_xlfn.IFNA(VLOOKUP(AD94,Tipologías!$B$3:$H$17,4,0),"")</f>
        <v>INFORMACIÓN PÚBLICA CLASIFICADA</v>
      </c>
      <c r="AW94" s="100" t="str">
        <f t="shared" si="25"/>
        <v>IPC</v>
      </c>
      <c r="AX94" s="100" t="str">
        <f>_xlfn.IFNA(VLOOKUP(AD94,Tipologías!$B$3:$H$17,3,0),"")</f>
        <v>LEY 1712, ARTÍCULO 18 LITERAL A "EL DERECHO DE TODA PERSONA A LA INTIMIDAD."</v>
      </c>
      <c r="AY94" s="100" t="str">
        <f>_xlfn.IFNA(VLOOKUP(AD94,Tipologías!$B$3:$H$17,5,0),"")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4" s="100" t="str">
        <f>_xlfn.IFNA(VLOOKUP(AD94,Tipologías!$B$3:$H$17,6,0),"")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4" s="94" t="s">
        <v>237</v>
      </c>
      <c r="BB94" s="105">
        <v>44727</v>
      </c>
      <c r="BC94" s="96" t="s">
        <v>242</v>
      </c>
      <c r="BD94" s="97" t="s">
        <v>654</v>
      </c>
      <c r="BE94" s="97" t="s">
        <v>653</v>
      </c>
    </row>
    <row r="95" spans="1:57" ht="100.55" customHeight="1" x14ac:dyDescent="0.25">
      <c r="A95" s="144">
        <v>86</v>
      </c>
      <c r="B95" s="102" t="s">
        <v>73</v>
      </c>
      <c r="C95" s="102" t="s">
        <v>203</v>
      </c>
      <c r="D95" s="103" t="s">
        <v>254</v>
      </c>
      <c r="E95" s="103" t="s">
        <v>643</v>
      </c>
      <c r="F95" s="152" t="s">
        <v>650</v>
      </c>
      <c r="G95" s="95" t="s">
        <v>181</v>
      </c>
      <c r="H95" s="95" t="s">
        <v>254</v>
      </c>
      <c r="I95" s="104" t="s">
        <v>649</v>
      </c>
      <c r="J95" s="102" t="s">
        <v>374</v>
      </c>
      <c r="K95" s="103" t="s">
        <v>375</v>
      </c>
      <c r="L95" s="103" t="s">
        <v>401</v>
      </c>
      <c r="M95" s="103" t="s">
        <v>651</v>
      </c>
      <c r="N95" s="104" t="s">
        <v>646</v>
      </c>
      <c r="O95" s="104" t="s">
        <v>186</v>
      </c>
      <c r="P95" s="103" t="s">
        <v>384</v>
      </c>
      <c r="Q95" s="96"/>
      <c r="R95" s="96" t="s">
        <v>304</v>
      </c>
      <c r="S95" s="104" t="s">
        <v>629</v>
      </c>
      <c r="T95" s="104" t="s">
        <v>629</v>
      </c>
      <c r="U95" s="97" t="s">
        <v>307</v>
      </c>
      <c r="V95" s="97" t="s">
        <v>308</v>
      </c>
      <c r="W95" s="97" t="s">
        <v>307</v>
      </c>
      <c r="X95" s="97" t="s">
        <v>308</v>
      </c>
      <c r="Y95" s="97" t="s">
        <v>307</v>
      </c>
      <c r="Z95" s="97" t="s">
        <v>308</v>
      </c>
      <c r="AA95" s="97" t="s">
        <v>236</v>
      </c>
      <c r="AB95" s="97" t="s">
        <v>307</v>
      </c>
      <c r="AC95" s="104" t="s">
        <v>236</v>
      </c>
      <c r="AD95" s="97" t="s">
        <v>267</v>
      </c>
      <c r="AE95" s="97" t="s">
        <v>174</v>
      </c>
      <c r="AF95" s="99" t="str">
        <f t="shared" si="27"/>
        <v>ALTO</v>
      </c>
      <c r="AG95" s="97" t="s">
        <v>145</v>
      </c>
      <c r="AH95" s="99" t="str">
        <f t="shared" si="19"/>
        <v>ALTO</v>
      </c>
      <c r="AI95" s="97" t="s">
        <v>154</v>
      </c>
      <c r="AJ95" s="97" t="s">
        <v>157</v>
      </c>
      <c r="AK95" s="99" t="str">
        <f t="shared" si="20"/>
        <v>ALTO</v>
      </c>
      <c r="AL95" s="100" t="str">
        <f>VLOOKUP($AD95,Tipologías!$B$3:$H$17,2,FALSE)</f>
        <v>ALTO</v>
      </c>
      <c r="AM95" s="100">
        <f t="shared" si="21"/>
        <v>3</v>
      </c>
      <c r="AN95" s="100" t="str">
        <f>VLOOKUP($AE95,Tipologías!$A$21:$C$24,3,FALSE)</f>
        <v>ALTO</v>
      </c>
      <c r="AO95" s="100">
        <f t="shared" si="22"/>
        <v>3</v>
      </c>
      <c r="AP95" s="100">
        <f>VLOOKUP($AI95,Tipologías!$A$38:$B$42,2,FALSE)</f>
        <v>1.5</v>
      </c>
      <c r="AQ95" s="100">
        <f>VLOOKUP($AJ95,Tipologías!$A$46:$B$53,2,FALSE)</f>
        <v>2.5</v>
      </c>
      <c r="AR95" s="100" t="str">
        <f t="shared" si="23"/>
        <v>ALTO</v>
      </c>
      <c r="AS95" s="100" t="str">
        <f>VLOOKUP($AG95,Tipologías!$A$29:$C$33,3,FALSE)</f>
        <v>ALTO</v>
      </c>
      <c r="AT95" s="100" t="str">
        <f t="shared" si="26"/>
        <v>ALTO</v>
      </c>
      <c r="AU95" s="100" t="str">
        <f t="shared" si="24"/>
        <v>ALTO</v>
      </c>
      <c r="AV95" s="100" t="str">
        <f>_xlfn.IFNA(VLOOKUP(AD95,Tipologías!$B$3:$H$17,4,0),"")</f>
        <v>INFORMACIÓN PÚBLICA CLASIFICADA</v>
      </c>
      <c r="AW95" s="100" t="str">
        <f t="shared" si="25"/>
        <v>IPC</v>
      </c>
      <c r="AX95" s="100" t="str">
        <f>_xlfn.IFNA(VLOOKUP(AD95,Tipologías!$B$3:$H$17,3,0),"")</f>
        <v>LEY 1712, ARTÍCULO 18 LITERAL B "EL DERECHO DE TODA PERSONA A LA VIDA, LA SALUD O LA SEGURIDAD."</v>
      </c>
      <c r="AY95" s="100" t="str">
        <f>_xlfn.IFNA(VLOOKUP(AD95,Tipologías!$B$3:$H$17,5,0),"")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AZ95" s="100" t="str">
        <f>_xlfn.IFNA(VLOOKUP(AD95,Tipologías!$B$3:$H$17,6,0),"")</f>
        <v>LEY 1712 DE 2014</v>
      </c>
      <c r="BA95" s="94" t="s">
        <v>237</v>
      </c>
      <c r="BB95" s="105">
        <v>44727</v>
      </c>
      <c r="BC95" s="96" t="s">
        <v>242</v>
      </c>
      <c r="BD95" s="97" t="s">
        <v>654</v>
      </c>
      <c r="BE95" s="97" t="s">
        <v>653</v>
      </c>
    </row>
    <row r="96" spans="1:57" ht="100.55" customHeight="1" x14ac:dyDescent="0.25">
      <c r="A96" s="144">
        <v>87</v>
      </c>
      <c r="B96" s="102" t="s">
        <v>73</v>
      </c>
      <c r="C96" s="102" t="s">
        <v>205</v>
      </c>
      <c r="D96" s="103" t="s">
        <v>255</v>
      </c>
      <c r="E96" s="103" t="s">
        <v>655</v>
      </c>
      <c r="F96" s="152" t="s">
        <v>656</v>
      </c>
      <c r="G96" s="95" t="s">
        <v>246</v>
      </c>
      <c r="H96" s="95" t="s">
        <v>657</v>
      </c>
      <c r="I96" s="104" t="s">
        <v>658</v>
      </c>
      <c r="J96" s="102" t="s">
        <v>374</v>
      </c>
      <c r="K96" s="103" t="s">
        <v>375</v>
      </c>
      <c r="L96" s="103" t="s">
        <v>402</v>
      </c>
      <c r="M96" s="103" t="s">
        <v>466</v>
      </c>
      <c r="N96" s="104" t="s">
        <v>466</v>
      </c>
      <c r="O96" s="104" t="s">
        <v>186</v>
      </c>
      <c r="P96" s="103" t="s">
        <v>659</v>
      </c>
      <c r="Q96" s="96"/>
      <c r="R96" s="96" t="s">
        <v>304</v>
      </c>
      <c r="S96" s="104" t="s">
        <v>236</v>
      </c>
      <c r="T96" s="104" t="s">
        <v>236</v>
      </c>
      <c r="U96" s="97" t="s">
        <v>307</v>
      </c>
      <c r="V96" s="97" t="s">
        <v>307</v>
      </c>
      <c r="W96" s="97" t="s">
        <v>307</v>
      </c>
      <c r="X96" s="97" t="s">
        <v>308</v>
      </c>
      <c r="Y96" s="97" t="s">
        <v>307</v>
      </c>
      <c r="Z96" s="97" t="s">
        <v>308</v>
      </c>
      <c r="AA96" s="97" t="s">
        <v>307</v>
      </c>
      <c r="AB96" s="97" t="s">
        <v>307</v>
      </c>
      <c r="AC96" s="104" t="s">
        <v>236</v>
      </c>
      <c r="AD96" s="97" t="s">
        <v>277</v>
      </c>
      <c r="AE96" s="97" t="s">
        <v>176</v>
      </c>
      <c r="AF96" s="99" t="str">
        <f t="shared" si="27"/>
        <v>ALTO</v>
      </c>
      <c r="AG96" s="97" t="s">
        <v>144</v>
      </c>
      <c r="AH96" s="99" t="str">
        <f t="shared" si="19"/>
        <v>ALTO</v>
      </c>
      <c r="AI96" s="97" t="s">
        <v>151</v>
      </c>
      <c r="AJ96" s="97" t="s">
        <v>161</v>
      </c>
      <c r="AK96" s="99" t="str">
        <f t="shared" si="20"/>
        <v>BAJO</v>
      </c>
      <c r="AL96" s="100" t="str">
        <f>VLOOKUP($AD96,Tipologías!$B$3:$H$17,2,FALSE)</f>
        <v>ALTO</v>
      </c>
      <c r="AM96" s="100">
        <f t="shared" si="21"/>
        <v>3</v>
      </c>
      <c r="AN96" s="100" t="str">
        <f>VLOOKUP($AE96,Tipologías!$A$21:$C$24,3,FALSE)</f>
        <v>ALTO</v>
      </c>
      <c r="AO96" s="100">
        <f t="shared" si="22"/>
        <v>3</v>
      </c>
      <c r="AP96" s="100">
        <f>VLOOKUP($AI96,Tipologías!$A$38:$B$42,2,FALSE)</f>
        <v>0.5</v>
      </c>
      <c r="AQ96" s="100">
        <f>VLOOKUP($AJ96,Tipologías!$A$46:$B$53,2,FALSE)</f>
        <v>1.25</v>
      </c>
      <c r="AR96" s="100" t="str">
        <f t="shared" si="23"/>
        <v>ALTO</v>
      </c>
      <c r="AS96" s="100" t="str">
        <f>VLOOKUP($AG96,Tipologías!$A$29:$C$33,3,FALSE)</f>
        <v>ALTO</v>
      </c>
      <c r="AT96" s="100" t="str">
        <f t="shared" si="26"/>
        <v>BAJO</v>
      </c>
      <c r="AU96" s="100" t="str">
        <f t="shared" si="24"/>
        <v>ALTO</v>
      </c>
      <c r="AV96" s="100" t="str">
        <f>_xlfn.IFNA(VLOOKUP(AD96,Tipologías!$B$3:$H$17,4,0),"")</f>
        <v>INFORMACIÓN PÚBLICA RESERVADA</v>
      </c>
      <c r="AW96" s="100" t="str">
        <f t="shared" si="25"/>
        <v>IPR</v>
      </c>
      <c r="AX96" s="100" t="str">
        <f>_xlfn.IFNA(VLOOKUP(AD96,Tipologías!$B$3:$H$17,3,0),"")</f>
        <v>LEY 1712 ARTÍCULO 19 LITERAL I "LA SALUD PÚBLICA."</v>
      </c>
      <c r="AY96" s="100" t="str">
        <f>_xlfn.IFNA(VLOOKUP(AD96,Tipologías!$B$3:$H$17,5,0),"")</f>
        <v>LEY 1712 ARTÍCULO 19 LITERAL I "LA SALUD PÚBLICA."</v>
      </c>
      <c r="AZ96" s="100" t="str">
        <f>_xlfn.IFNA(VLOOKUP(AD96,Tipologías!$B$3:$H$17,6,0),"")</f>
        <v>LEY 1712 DE 2014</v>
      </c>
      <c r="BA96" s="94" t="s">
        <v>238</v>
      </c>
      <c r="BB96" s="105">
        <v>44727</v>
      </c>
      <c r="BC96" s="96" t="s">
        <v>242</v>
      </c>
      <c r="BD96" s="97" t="s">
        <v>679</v>
      </c>
      <c r="BE96" s="97" t="s">
        <v>680</v>
      </c>
    </row>
    <row r="97" spans="1:57" ht="100.55" customHeight="1" x14ac:dyDescent="0.25">
      <c r="A97" s="144">
        <v>88</v>
      </c>
      <c r="B97" s="102" t="s">
        <v>73</v>
      </c>
      <c r="C97" s="102" t="s">
        <v>205</v>
      </c>
      <c r="D97" s="103" t="s">
        <v>255</v>
      </c>
      <c r="E97" s="103" t="s">
        <v>660</v>
      </c>
      <c r="F97" s="152" t="s">
        <v>661</v>
      </c>
      <c r="G97" s="95" t="s">
        <v>214</v>
      </c>
      <c r="H97" s="95" t="s">
        <v>657</v>
      </c>
      <c r="I97" s="104" t="s">
        <v>662</v>
      </c>
      <c r="J97" s="102" t="s">
        <v>380</v>
      </c>
      <c r="K97" s="103" t="s">
        <v>375</v>
      </c>
      <c r="L97" s="103" t="s">
        <v>401</v>
      </c>
      <c r="M97" s="103" t="s">
        <v>663</v>
      </c>
      <c r="N97" s="104" t="s">
        <v>664</v>
      </c>
      <c r="O97" s="104" t="s">
        <v>191</v>
      </c>
      <c r="P97" s="103" t="s">
        <v>665</v>
      </c>
      <c r="Q97" s="96" t="s">
        <v>304</v>
      </c>
      <c r="R97" s="96" t="s">
        <v>304</v>
      </c>
      <c r="S97" s="104" t="s">
        <v>236</v>
      </c>
      <c r="T97" s="104" t="s">
        <v>236</v>
      </c>
      <c r="U97" s="97" t="s">
        <v>307</v>
      </c>
      <c r="V97" s="97" t="s">
        <v>307</v>
      </c>
      <c r="W97" s="97" t="s">
        <v>307</v>
      </c>
      <c r="X97" s="97" t="s">
        <v>308</v>
      </c>
      <c r="Y97" s="97" t="s">
        <v>307</v>
      </c>
      <c r="Z97" s="97" t="s">
        <v>308</v>
      </c>
      <c r="AA97" s="97" t="s">
        <v>307</v>
      </c>
      <c r="AB97" s="97" t="s">
        <v>307</v>
      </c>
      <c r="AC97" s="104" t="s">
        <v>236</v>
      </c>
      <c r="AD97" s="97" t="s">
        <v>268</v>
      </c>
      <c r="AE97" s="97" t="s">
        <v>172</v>
      </c>
      <c r="AF97" s="99" t="str">
        <f t="shared" si="27"/>
        <v>ALTO</v>
      </c>
      <c r="AG97" s="97" t="s">
        <v>144</v>
      </c>
      <c r="AH97" s="99" t="str">
        <f t="shared" si="19"/>
        <v>ALTO</v>
      </c>
      <c r="AI97" s="97" t="s">
        <v>153</v>
      </c>
      <c r="AJ97" s="97" t="s">
        <v>161</v>
      </c>
      <c r="AK97" s="99" t="str">
        <f t="shared" si="20"/>
        <v>MEDIO</v>
      </c>
      <c r="AL97" s="100" t="str">
        <f>VLOOKUP($AD97,Tipologías!$B$3:$H$17,2,FALSE)</f>
        <v>ALTO</v>
      </c>
      <c r="AM97" s="100">
        <f t="shared" si="21"/>
        <v>3</v>
      </c>
      <c r="AN97" s="100" t="str">
        <f>VLOOKUP($AE97,Tipologías!$A$21:$C$24,3,FALSE)</f>
        <v>MEDIO</v>
      </c>
      <c r="AO97" s="100">
        <f t="shared" si="22"/>
        <v>2</v>
      </c>
      <c r="AP97" s="100">
        <f>VLOOKUP($AI97,Tipologías!$A$38:$B$42,2,FALSE)</f>
        <v>1</v>
      </c>
      <c r="AQ97" s="100">
        <f>VLOOKUP($AJ97,Tipologías!$A$46:$B$53,2,FALSE)</f>
        <v>1.25</v>
      </c>
      <c r="AR97" s="100" t="str">
        <f t="shared" si="23"/>
        <v>ALTO</v>
      </c>
      <c r="AS97" s="100" t="str">
        <f>VLOOKUP($AG97,Tipologías!$A$29:$C$33,3,FALSE)</f>
        <v>ALTO</v>
      </c>
      <c r="AT97" s="100" t="str">
        <f t="shared" si="26"/>
        <v>MEDIO</v>
      </c>
      <c r="AU97" s="100" t="str">
        <f t="shared" si="24"/>
        <v>ALTO</v>
      </c>
      <c r="AV97" s="100" t="str">
        <f>_xlfn.IFNA(VLOOKUP(AD97,Tipologías!$B$3:$H$17,4,0),"")</f>
        <v>INFORMACIÓN PÚBLICA CLASIFICADA</v>
      </c>
      <c r="AW97" s="100" t="str">
        <f t="shared" si="25"/>
        <v>IPC</v>
      </c>
      <c r="AX97" s="100" t="str">
        <f>_xlfn.IFNA(VLOOKUP(AD97,Tipologías!$B$3:$H$17,3,0),"")</f>
        <v>LEY 1712, ARTÍCULO 18 LITERAL C "LOS SECRETOS COMERCIALES, INDUSTRIALES Y PROFESIONALES, ASÍ COMO LOS ESTIPULADOS EN EL PARÁGRAFO DEL ARTÍCULO 77 DE LA LEY 1474 DE 2011."</v>
      </c>
      <c r="AY97" s="100" t="str">
        <f>_xlfn.IFNA(VLOOKUP(AD97,Tipologías!$B$3:$H$17,5,0),"")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97" s="100" t="str">
        <f>_xlfn.IFNA(VLOOKUP(AD97,Tipologías!$B$3:$H$17,6,0),"")</f>
        <v>LEY 1712 DE 2014</v>
      </c>
      <c r="BA97" s="94" t="s">
        <v>238</v>
      </c>
      <c r="BB97" s="105">
        <v>44727</v>
      </c>
      <c r="BC97" s="96" t="s">
        <v>242</v>
      </c>
      <c r="BD97" s="97" t="s">
        <v>679</v>
      </c>
      <c r="BE97" s="97" t="s">
        <v>680</v>
      </c>
    </row>
    <row r="98" spans="1:57" ht="100.55" customHeight="1" x14ac:dyDescent="0.25">
      <c r="A98" s="144">
        <v>89</v>
      </c>
      <c r="B98" s="102" t="s">
        <v>73</v>
      </c>
      <c r="C98" s="102" t="s">
        <v>205</v>
      </c>
      <c r="D98" s="103" t="s">
        <v>255</v>
      </c>
      <c r="E98" s="103" t="s">
        <v>666</v>
      </c>
      <c r="F98" s="152" t="s">
        <v>667</v>
      </c>
      <c r="G98" s="95" t="s">
        <v>180</v>
      </c>
      <c r="H98" s="95" t="s">
        <v>657</v>
      </c>
      <c r="I98" s="104" t="s">
        <v>657</v>
      </c>
      <c r="J98" s="102" t="s">
        <v>374</v>
      </c>
      <c r="K98" s="103" t="s">
        <v>375</v>
      </c>
      <c r="L98" s="103" t="s">
        <v>401</v>
      </c>
      <c r="M98" s="103" t="s">
        <v>668</v>
      </c>
      <c r="N98" s="104" t="s">
        <v>236</v>
      </c>
      <c r="O98" s="104" t="s">
        <v>191</v>
      </c>
      <c r="P98" s="103" t="s">
        <v>669</v>
      </c>
      <c r="Q98" s="96" t="s">
        <v>304</v>
      </c>
      <c r="R98" s="96"/>
      <c r="S98" s="104" t="s">
        <v>236</v>
      </c>
      <c r="T98" s="104" t="s">
        <v>236</v>
      </c>
      <c r="U98" s="97" t="s">
        <v>307</v>
      </c>
      <c r="V98" s="97" t="s">
        <v>307</v>
      </c>
      <c r="W98" s="97" t="s">
        <v>307</v>
      </c>
      <c r="X98" s="97" t="s">
        <v>308</v>
      </c>
      <c r="Y98" s="97" t="s">
        <v>307</v>
      </c>
      <c r="Z98" s="97" t="s">
        <v>308</v>
      </c>
      <c r="AA98" s="97" t="s">
        <v>236</v>
      </c>
      <c r="AB98" s="97" t="s">
        <v>236</v>
      </c>
      <c r="AC98" s="104" t="s">
        <v>236</v>
      </c>
      <c r="AD98" s="97" t="s">
        <v>268</v>
      </c>
      <c r="AE98" s="97" t="s">
        <v>172</v>
      </c>
      <c r="AF98" s="99" t="str">
        <f t="shared" si="27"/>
        <v>ALTO</v>
      </c>
      <c r="AG98" s="97" t="s">
        <v>144</v>
      </c>
      <c r="AH98" s="99" t="str">
        <f t="shared" si="19"/>
        <v>ALTO</v>
      </c>
      <c r="AI98" s="97" t="s">
        <v>151</v>
      </c>
      <c r="AJ98" s="97" t="s">
        <v>159</v>
      </c>
      <c r="AK98" s="99" t="str">
        <f t="shared" si="20"/>
        <v>MEDIO</v>
      </c>
      <c r="AL98" s="100" t="str">
        <f>VLOOKUP($AD98,Tipologías!$B$3:$H$17,2,FALSE)</f>
        <v>ALTO</v>
      </c>
      <c r="AM98" s="100">
        <f t="shared" si="21"/>
        <v>3</v>
      </c>
      <c r="AN98" s="100" t="str">
        <f>VLOOKUP($AE98,Tipologías!$A$21:$C$24,3,FALSE)</f>
        <v>MEDIO</v>
      </c>
      <c r="AO98" s="100">
        <f t="shared" si="22"/>
        <v>2</v>
      </c>
      <c r="AP98" s="100">
        <f>VLOOKUP($AI98,Tipologías!$A$38:$B$42,2,FALSE)</f>
        <v>0.5</v>
      </c>
      <c r="AQ98" s="100">
        <f>VLOOKUP($AJ98,Tipologías!$A$46:$B$53,2,FALSE)</f>
        <v>2</v>
      </c>
      <c r="AR98" s="100" t="str">
        <f t="shared" si="23"/>
        <v>ALTO</v>
      </c>
      <c r="AS98" s="100" t="str">
        <f>VLOOKUP($AG98,Tipologías!$A$29:$C$33,3,FALSE)</f>
        <v>ALTO</v>
      </c>
      <c r="AT98" s="100" t="str">
        <f t="shared" si="26"/>
        <v>MEDIO</v>
      </c>
      <c r="AU98" s="100" t="str">
        <f t="shared" si="24"/>
        <v>ALTO</v>
      </c>
      <c r="AV98" s="100" t="str">
        <f>_xlfn.IFNA(VLOOKUP(AD98,Tipologías!$B$3:$H$17,4,0),"")</f>
        <v>INFORMACIÓN PÚBLICA CLASIFICADA</v>
      </c>
      <c r="AW98" s="100" t="str">
        <f t="shared" si="25"/>
        <v>IPC</v>
      </c>
      <c r="AX98" s="100" t="str">
        <f>_xlfn.IFNA(VLOOKUP(AD98,Tipologías!$B$3:$H$17,3,0),"")</f>
        <v>LEY 1712, ARTÍCULO 18 LITERAL C "LOS SECRETOS COMERCIALES, INDUSTRIALES Y PROFESIONALES, ASÍ COMO LOS ESTIPULADOS EN EL PARÁGRAFO DEL ARTÍCULO 77 DE LA LEY 1474 DE 2011."</v>
      </c>
      <c r="AY98" s="100" t="str">
        <f>_xlfn.IFNA(VLOOKUP(AD98,Tipologías!$B$3:$H$17,5,0),"")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98" s="100" t="str">
        <f>_xlfn.IFNA(VLOOKUP(AD98,Tipologías!$B$3:$H$17,6,0),"")</f>
        <v>LEY 1712 DE 2014</v>
      </c>
      <c r="BA98" s="94" t="s">
        <v>237</v>
      </c>
      <c r="BB98" s="105">
        <v>44727</v>
      </c>
      <c r="BC98" s="96" t="s">
        <v>242</v>
      </c>
      <c r="BD98" s="97" t="s">
        <v>679</v>
      </c>
      <c r="BE98" s="97" t="s">
        <v>680</v>
      </c>
    </row>
    <row r="99" spans="1:57" ht="100.55" customHeight="1" x14ac:dyDescent="0.25">
      <c r="A99" s="144">
        <v>90</v>
      </c>
      <c r="B99" s="102" t="s">
        <v>73</v>
      </c>
      <c r="C99" s="102" t="s">
        <v>205</v>
      </c>
      <c r="D99" s="103" t="s">
        <v>255</v>
      </c>
      <c r="E99" s="103" t="s">
        <v>670</v>
      </c>
      <c r="F99" s="152" t="s">
        <v>671</v>
      </c>
      <c r="G99" s="95" t="s">
        <v>246</v>
      </c>
      <c r="H99" s="95" t="s">
        <v>657</v>
      </c>
      <c r="I99" s="104" t="s">
        <v>662</v>
      </c>
      <c r="J99" s="102" t="s">
        <v>374</v>
      </c>
      <c r="K99" s="103" t="s">
        <v>375</v>
      </c>
      <c r="L99" s="103" t="s">
        <v>402</v>
      </c>
      <c r="M99" s="103" t="s">
        <v>236</v>
      </c>
      <c r="N99" s="104" t="s">
        <v>672</v>
      </c>
      <c r="O99" s="104" t="s">
        <v>191</v>
      </c>
      <c r="P99" s="103" t="s">
        <v>673</v>
      </c>
      <c r="Q99" s="96"/>
      <c r="R99" s="96" t="s">
        <v>304</v>
      </c>
      <c r="S99" s="104" t="s">
        <v>236</v>
      </c>
      <c r="T99" s="104" t="s">
        <v>236</v>
      </c>
      <c r="U99" s="97" t="s">
        <v>307</v>
      </c>
      <c r="V99" s="97" t="s">
        <v>308</v>
      </c>
      <c r="W99" s="97" t="s">
        <v>308</v>
      </c>
      <c r="X99" s="97" t="s">
        <v>308</v>
      </c>
      <c r="Y99" s="97" t="s">
        <v>307</v>
      </c>
      <c r="Z99" s="97" t="s">
        <v>308</v>
      </c>
      <c r="AA99" s="97" t="s">
        <v>307</v>
      </c>
      <c r="AB99" s="97" t="s">
        <v>307</v>
      </c>
      <c r="AC99" s="104" t="s">
        <v>236</v>
      </c>
      <c r="AD99" s="97" t="s">
        <v>103</v>
      </c>
      <c r="AE99" s="97" t="s">
        <v>170</v>
      </c>
      <c r="AF99" s="99" t="str">
        <f t="shared" si="27"/>
        <v>BAJO</v>
      </c>
      <c r="AG99" s="97" t="s">
        <v>141</v>
      </c>
      <c r="AH99" s="99" t="str">
        <f t="shared" si="19"/>
        <v>BAJO</v>
      </c>
      <c r="AI99" s="97" t="s">
        <v>154</v>
      </c>
      <c r="AJ99" s="97" t="s">
        <v>161</v>
      </c>
      <c r="AK99" s="99" t="str">
        <f t="shared" si="20"/>
        <v>MEDIO</v>
      </c>
      <c r="AL99" s="100" t="str">
        <f>VLOOKUP($AD99,Tipologías!$B$3:$H$17,2,FALSE)</f>
        <v>BAJO</v>
      </c>
      <c r="AM99" s="100">
        <f t="shared" si="21"/>
        <v>1</v>
      </c>
      <c r="AN99" s="100" t="str">
        <f>VLOOKUP($AE99,Tipologías!$A$21:$C$24,3,FALSE)</f>
        <v>BAJO</v>
      </c>
      <c r="AO99" s="100">
        <f t="shared" si="22"/>
        <v>1</v>
      </c>
      <c r="AP99" s="100">
        <f>VLOOKUP($AI99,Tipologías!$A$38:$B$42,2,FALSE)</f>
        <v>1.5</v>
      </c>
      <c r="AQ99" s="100">
        <f>VLOOKUP($AJ99,Tipologías!$A$46:$B$53,2,FALSE)</f>
        <v>1.25</v>
      </c>
      <c r="AR99" s="100" t="str">
        <f t="shared" si="23"/>
        <v>BAJO</v>
      </c>
      <c r="AS99" s="100" t="str">
        <f>VLOOKUP($AG99,Tipologías!$A$29:$C$33,3,FALSE)</f>
        <v>BAJO</v>
      </c>
      <c r="AT99" s="100" t="str">
        <f t="shared" si="26"/>
        <v>MEDIO</v>
      </c>
      <c r="AU99" s="100" t="str">
        <f t="shared" si="24"/>
        <v>MEDIO</v>
      </c>
      <c r="AV99" s="100" t="str">
        <f>_xlfn.IFNA(VLOOKUP(AD99,Tipologías!$B$3:$H$17,4,0),"")</f>
        <v>INFORMACIÓN PÚBLICA</v>
      </c>
      <c r="AW99" s="100" t="str">
        <f t="shared" si="25"/>
        <v>IPB</v>
      </c>
      <c r="AX99" s="100" t="str">
        <f>_xlfn.IFNA(VLOOKUP(AD99,Tipologías!$B$3:$H$17,3,0),"")</f>
        <v>N/A</v>
      </c>
      <c r="AY99" s="100" t="str">
        <f>_xlfn.IFNA(VLOOKUP(AD99,Tipologías!$B$3:$H$17,5,0),"")</f>
        <v>N/A</v>
      </c>
      <c r="AZ99" s="100" t="str">
        <f>_xlfn.IFNA(VLOOKUP(AD99,Tipologías!$B$3:$H$17,6,0),"")</f>
        <v>N/A</v>
      </c>
      <c r="BA99" s="94" t="s">
        <v>236</v>
      </c>
      <c r="BB99" s="105">
        <v>44727</v>
      </c>
      <c r="BC99" s="96" t="s">
        <v>236</v>
      </c>
      <c r="BD99" s="97" t="s">
        <v>679</v>
      </c>
      <c r="BE99" s="97" t="s">
        <v>680</v>
      </c>
    </row>
    <row r="100" spans="1:57" ht="100.55" customHeight="1" x14ac:dyDescent="0.25">
      <c r="A100" s="144">
        <v>91</v>
      </c>
      <c r="B100" s="102" t="s">
        <v>73</v>
      </c>
      <c r="C100" s="102" t="s">
        <v>205</v>
      </c>
      <c r="D100" s="103" t="s">
        <v>255</v>
      </c>
      <c r="E100" s="103" t="s">
        <v>674</v>
      </c>
      <c r="F100" s="152" t="s">
        <v>675</v>
      </c>
      <c r="G100" s="95" t="s">
        <v>181</v>
      </c>
      <c r="H100" s="95" t="s">
        <v>657</v>
      </c>
      <c r="I100" s="104" t="s">
        <v>657</v>
      </c>
      <c r="J100" s="102" t="s">
        <v>374</v>
      </c>
      <c r="K100" s="103" t="s">
        <v>375</v>
      </c>
      <c r="L100" s="103" t="s">
        <v>402</v>
      </c>
      <c r="M100" s="103" t="s">
        <v>236</v>
      </c>
      <c r="N100" s="104" t="s">
        <v>676</v>
      </c>
      <c r="O100" s="104" t="s">
        <v>191</v>
      </c>
      <c r="P100" s="103" t="s">
        <v>677</v>
      </c>
      <c r="Q100" s="96"/>
      <c r="R100" s="96" t="s">
        <v>304</v>
      </c>
      <c r="S100" s="104" t="s">
        <v>236</v>
      </c>
      <c r="T100" s="104" t="s">
        <v>236</v>
      </c>
      <c r="U100" s="97" t="s">
        <v>307</v>
      </c>
      <c r="V100" s="97" t="s">
        <v>308</v>
      </c>
      <c r="W100" s="97" t="s">
        <v>308</v>
      </c>
      <c r="X100" s="97" t="s">
        <v>308</v>
      </c>
      <c r="Y100" s="97" t="s">
        <v>307</v>
      </c>
      <c r="Z100" s="97" t="s">
        <v>308</v>
      </c>
      <c r="AA100" s="97" t="s">
        <v>307</v>
      </c>
      <c r="AB100" s="97" t="s">
        <v>307</v>
      </c>
      <c r="AC100" s="104" t="s">
        <v>236</v>
      </c>
      <c r="AD100" s="97" t="s">
        <v>103</v>
      </c>
      <c r="AE100" s="97" t="s">
        <v>170</v>
      </c>
      <c r="AF100" s="99" t="str">
        <f t="shared" si="27"/>
        <v>BAJO</v>
      </c>
      <c r="AG100" s="97" t="s">
        <v>142</v>
      </c>
      <c r="AH100" s="99" t="str">
        <f t="shared" si="19"/>
        <v>MEDIO</v>
      </c>
      <c r="AI100" s="97" t="s">
        <v>154</v>
      </c>
      <c r="AJ100" s="97" t="s">
        <v>160</v>
      </c>
      <c r="AK100" s="99" t="str">
        <f t="shared" si="20"/>
        <v>ALTO</v>
      </c>
      <c r="AL100" s="100" t="str">
        <f>VLOOKUP($AD100,Tipologías!$B$3:$H$17,2,FALSE)</f>
        <v>BAJO</v>
      </c>
      <c r="AM100" s="100">
        <f t="shared" si="21"/>
        <v>1</v>
      </c>
      <c r="AN100" s="100" t="str">
        <f>VLOOKUP($AE100,Tipologías!$A$21:$C$24,3,FALSE)</f>
        <v>BAJO</v>
      </c>
      <c r="AO100" s="100">
        <f t="shared" si="22"/>
        <v>1</v>
      </c>
      <c r="AP100" s="100">
        <f>VLOOKUP($AI100,Tipologías!$A$38:$B$42,2,FALSE)</f>
        <v>1.5</v>
      </c>
      <c r="AQ100" s="100">
        <f>VLOOKUP($AJ100,Tipologías!$A$46:$B$53,2,FALSE)</f>
        <v>1.5</v>
      </c>
      <c r="AR100" s="100" t="str">
        <f t="shared" si="23"/>
        <v>BAJO</v>
      </c>
      <c r="AS100" s="100" t="str">
        <f>VLOOKUP($AG100,Tipologías!$A$29:$C$33,3,FALSE)</f>
        <v>MEDIO</v>
      </c>
      <c r="AT100" s="100" t="str">
        <f t="shared" si="26"/>
        <v>ALTO</v>
      </c>
      <c r="AU100" s="100" t="str">
        <f t="shared" si="24"/>
        <v>MEDIO</v>
      </c>
      <c r="AV100" s="100" t="str">
        <f>_xlfn.IFNA(VLOOKUP(AD100,Tipologías!$B$3:$H$17,4,0),"")</f>
        <v>INFORMACIÓN PÚBLICA</v>
      </c>
      <c r="AW100" s="100" t="str">
        <f t="shared" si="25"/>
        <v>IPB</v>
      </c>
      <c r="AX100" s="100" t="str">
        <f>_xlfn.IFNA(VLOOKUP(AD100,Tipologías!$B$3:$H$17,3,0),"")</f>
        <v>N/A</v>
      </c>
      <c r="AY100" s="100" t="str">
        <f>_xlfn.IFNA(VLOOKUP(AD100,Tipologías!$B$3:$H$17,5,0),"")</f>
        <v>N/A</v>
      </c>
      <c r="AZ100" s="100" t="str">
        <f>_xlfn.IFNA(VLOOKUP(AD100,Tipologías!$B$3:$H$17,6,0),"")</f>
        <v>N/A</v>
      </c>
      <c r="BA100" s="94" t="s">
        <v>236</v>
      </c>
      <c r="BB100" s="105">
        <v>44727</v>
      </c>
      <c r="BC100" s="96" t="s">
        <v>236</v>
      </c>
      <c r="BD100" s="97" t="s">
        <v>679</v>
      </c>
      <c r="BE100" s="97" t="s">
        <v>680</v>
      </c>
    </row>
    <row r="101" spans="1:57" ht="100.55" customHeight="1" x14ac:dyDescent="0.25">
      <c r="A101" s="144">
        <v>92</v>
      </c>
      <c r="B101" s="102" t="s">
        <v>73</v>
      </c>
      <c r="C101" s="102" t="s">
        <v>205</v>
      </c>
      <c r="D101" s="103" t="s">
        <v>255</v>
      </c>
      <c r="E101" s="103" t="s">
        <v>674</v>
      </c>
      <c r="F101" s="152" t="s">
        <v>678</v>
      </c>
      <c r="G101" s="95" t="s">
        <v>240</v>
      </c>
      <c r="H101" s="95" t="s">
        <v>657</v>
      </c>
      <c r="I101" s="104" t="s">
        <v>657</v>
      </c>
      <c r="J101" s="102" t="s">
        <v>374</v>
      </c>
      <c r="K101" s="103" t="s">
        <v>375</v>
      </c>
      <c r="L101" s="103" t="s">
        <v>402</v>
      </c>
      <c r="M101" s="103" t="s">
        <v>236</v>
      </c>
      <c r="N101" s="104" t="s">
        <v>676</v>
      </c>
      <c r="O101" s="104" t="s">
        <v>191</v>
      </c>
      <c r="P101" s="103" t="s">
        <v>677</v>
      </c>
      <c r="Q101" s="96"/>
      <c r="R101" s="96" t="s">
        <v>304</v>
      </c>
      <c r="S101" s="104" t="s">
        <v>236</v>
      </c>
      <c r="T101" s="104" t="s">
        <v>236</v>
      </c>
      <c r="U101" s="97" t="s">
        <v>308</v>
      </c>
      <c r="V101" s="97" t="s">
        <v>308</v>
      </c>
      <c r="W101" s="97" t="s">
        <v>308</v>
      </c>
      <c r="X101" s="97" t="s">
        <v>308</v>
      </c>
      <c r="Y101" s="97" t="s">
        <v>308</v>
      </c>
      <c r="Z101" s="97" t="s">
        <v>308</v>
      </c>
      <c r="AA101" s="97" t="s">
        <v>236</v>
      </c>
      <c r="AB101" s="97" t="s">
        <v>236</v>
      </c>
      <c r="AC101" s="104" t="s">
        <v>236</v>
      </c>
      <c r="AD101" s="97" t="s">
        <v>103</v>
      </c>
      <c r="AE101" s="97" t="s">
        <v>170</v>
      </c>
      <c r="AF101" s="99" t="str">
        <f t="shared" si="27"/>
        <v>BAJO</v>
      </c>
      <c r="AG101" s="97" t="s">
        <v>141</v>
      </c>
      <c r="AH101" s="99" t="str">
        <f t="shared" si="19"/>
        <v>BAJO</v>
      </c>
      <c r="AI101" s="97" t="s">
        <v>154</v>
      </c>
      <c r="AJ101" s="97" t="s">
        <v>160</v>
      </c>
      <c r="AK101" s="99" t="str">
        <f t="shared" si="20"/>
        <v>ALTO</v>
      </c>
      <c r="AL101" s="100" t="str">
        <f>VLOOKUP($AD101,Tipologías!$B$3:$H$17,2,FALSE)</f>
        <v>BAJO</v>
      </c>
      <c r="AM101" s="100">
        <f t="shared" si="21"/>
        <v>1</v>
      </c>
      <c r="AN101" s="100" t="str">
        <f>VLOOKUP($AE101,Tipologías!$A$21:$C$24,3,FALSE)</f>
        <v>BAJO</v>
      </c>
      <c r="AO101" s="100">
        <f t="shared" si="22"/>
        <v>1</v>
      </c>
      <c r="AP101" s="100">
        <f>VLOOKUP($AI101,Tipologías!$A$38:$B$42,2,FALSE)</f>
        <v>1.5</v>
      </c>
      <c r="AQ101" s="100">
        <f>VLOOKUP($AJ101,Tipologías!$A$46:$B$53,2,FALSE)</f>
        <v>1.5</v>
      </c>
      <c r="AR101" s="100" t="str">
        <f t="shared" si="23"/>
        <v>BAJO</v>
      </c>
      <c r="AS101" s="100" t="str">
        <f>VLOOKUP($AG101,Tipologías!$A$29:$C$33,3,FALSE)</f>
        <v>BAJO</v>
      </c>
      <c r="AT101" s="100" t="str">
        <f t="shared" si="26"/>
        <v>ALTO</v>
      </c>
      <c r="AU101" s="100" t="str">
        <f t="shared" si="24"/>
        <v>MEDIO</v>
      </c>
      <c r="AV101" s="100" t="str">
        <f>_xlfn.IFNA(VLOOKUP(AD101,Tipologías!$B$3:$H$17,4,0),"")</f>
        <v>INFORMACIÓN PÚBLICA</v>
      </c>
      <c r="AW101" s="100" t="str">
        <f t="shared" si="25"/>
        <v>IPB</v>
      </c>
      <c r="AX101" s="100" t="str">
        <f>_xlfn.IFNA(VLOOKUP(AD101,Tipologías!$B$3:$H$17,3,0),"")</f>
        <v>N/A</v>
      </c>
      <c r="AY101" s="100" t="str">
        <f>_xlfn.IFNA(VLOOKUP(AD101,Tipologías!$B$3:$H$17,5,0),"")</f>
        <v>N/A</v>
      </c>
      <c r="AZ101" s="100" t="str">
        <f>_xlfn.IFNA(VLOOKUP(AD101,Tipologías!$B$3:$H$17,6,0),"")</f>
        <v>N/A</v>
      </c>
      <c r="BA101" s="94" t="s">
        <v>236</v>
      </c>
      <c r="BB101" s="105">
        <v>44727</v>
      </c>
      <c r="BC101" s="96" t="s">
        <v>236</v>
      </c>
      <c r="BD101" s="97" t="s">
        <v>679</v>
      </c>
      <c r="BE101" s="97" t="s">
        <v>680</v>
      </c>
    </row>
    <row r="102" spans="1:57" ht="100.55" customHeight="1" x14ac:dyDescent="0.25">
      <c r="A102" s="144">
        <v>93</v>
      </c>
      <c r="B102" s="102" t="s">
        <v>76</v>
      </c>
      <c r="C102" s="102" t="s">
        <v>88</v>
      </c>
      <c r="D102" s="103" t="s">
        <v>248</v>
      </c>
      <c r="E102" s="103" t="s">
        <v>325</v>
      </c>
      <c r="F102" s="152" t="s">
        <v>681</v>
      </c>
      <c r="G102" s="152" t="s">
        <v>246</v>
      </c>
      <c r="H102" s="152" t="s">
        <v>248</v>
      </c>
      <c r="I102" s="104" t="s">
        <v>563</v>
      </c>
      <c r="J102" s="102" t="s">
        <v>380</v>
      </c>
      <c r="K102" s="103" t="s">
        <v>375</v>
      </c>
      <c r="L102" s="103" t="s">
        <v>401</v>
      </c>
      <c r="M102" s="103" t="s">
        <v>682</v>
      </c>
      <c r="N102" s="104" t="s">
        <v>683</v>
      </c>
      <c r="O102" s="104" t="s">
        <v>191</v>
      </c>
      <c r="P102" s="189" t="s">
        <v>684</v>
      </c>
      <c r="Q102" s="106" t="s">
        <v>304</v>
      </c>
      <c r="R102" s="106" t="s">
        <v>304</v>
      </c>
      <c r="S102" s="104" t="s">
        <v>325</v>
      </c>
      <c r="T102" s="104" t="s">
        <v>685</v>
      </c>
      <c r="U102" s="107" t="s">
        <v>307</v>
      </c>
      <c r="V102" s="107" t="s">
        <v>307</v>
      </c>
      <c r="W102" s="107" t="s">
        <v>307</v>
      </c>
      <c r="X102" s="107" t="s">
        <v>307</v>
      </c>
      <c r="Y102" s="107" t="s">
        <v>307</v>
      </c>
      <c r="Z102" s="107" t="s">
        <v>307</v>
      </c>
      <c r="AA102" s="107" t="s">
        <v>236</v>
      </c>
      <c r="AB102" s="107" t="s">
        <v>236</v>
      </c>
      <c r="AC102" s="176" t="s">
        <v>236</v>
      </c>
      <c r="AD102" s="108" t="s">
        <v>278</v>
      </c>
      <c r="AE102" s="108" t="s">
        <v>174</v>
      </c>
      <c r="AF102" s="90" t="str">
        <f t="shared" si="27"/>
        <v>ALTO</v>
      </c>
      <c r="AG102" s="108" t="s">
        <v>142</v>
      </c>
      <c r="AH102" s="90" t="str">
        <f t="shared" si="19"/>
        <v>MEDIO</v>
      </c>
      <c r="AI102" s="108" t="s">
        <v>153</v>
      </c>
      <c r="AJ102" s="108" t="s">
        <v>162</v>
      </c>
      <c r="AK102" s="90" t="str">
        <f t="shared" si="20"/>
        <v>MEDIO</v>
      </c>
      <c r="AL102" s="91" t="str">
        <f>VLOOKUP($AD102,Tipologías!$B$3:$H$17,2,FALSE)</f>
        <v>ALTO</v>
      </c>
      <c r="AM102" s="91">
        <f t="shared" si="21"/>
        <v>3</v>
      </c>
      <c r="AN102" s="91" t="str">
        <f>VLOOKUP($AE102,Tipologías!$A$21:$C$24,3,FALSE)</f>
        <v>ALTO</v>
      </c>
      <c r="AO102" s="91">
        <f t="shared" si="22"/>
        <v>3</v>
      </c>
      <c r="AP102" s="91">
        <f>VLOOKUP($AI102,Tipologías!$A$38:$B$42,2,FALSE)</f>
        <v>1</v>
      </c>
      <c r="AQ102" s="91">
        <f>VLOOKUP($AJ102,Tipologías!$A$46:$B$53,2,FALSE)</f>
        <v>1</v>
      </c>
      <c r="AR102" s="91" t="str">
        <f t="shared" si="23"/>
        <v>ALTO</v>
      </c>
      <c r="AS102" s="91" t="str">
        <f>VLOOKUP($AG102,Tipologías!$A$29:$C$33,3,FALSE)</f>
        <v>MEDIO</v>
      </c>
      <c r="AT102" s="91" t="str">
        <f t="shared" si="26"/>
        <v>MEDIO</v>
      </c>
      <c r="AU102" s="91" t="str">
        <f t="shared" si="24"/>
        <v>MEDIO</v>
      </c>
      <c r="AV102" s="110" t="str">
        <f>_xlfn.IFNA(VLOOKUP(AD102,[2]Tipologías!$B$3:$H$17,4,0),"")</f>
        <v>INFORMACIÓN PÚBLICA RESERVADA</v>
      </c>
      <c r="AW102" s="91" t="str">
        <f t="shared" si="25"/>
        <v>IPR</v>
      </c>
      <c r="AX102" s="91" t="str">
        <f>_xlfn.IFNA(VLOOKUP(AD102,Tipologías!$B$3:$H$17,3,0),"")</f>
        <v>LEY 1712 ARTÍCULO 19 PARÁGRAFO "SE EXCEPTÚAN TAMBIÉN LOS DOCUMENTOS QUE CONTENGAN LAS OPINIONES O PUNTOS DE VISTA QUE FORMEN PARTE DEL PROCESO DELIBERATIVO DE LOS SERVIDORES PÚBLICOS."</v>
      </c>
      <c r="AY102" s="91" t="str">
        <f>_xlfn.IFNA(VLOOKUP(AD102,Tipologías!$B$3:$H$17,5,0),"")</f>
        <v>LEY 1712 ARTÍCULO 19 PARÁGRAFO: SE EXCEPTÚAN TAMBIÉN LOS DOCUMENTOS QUE CONTENGAN LAS OPINIONES O PUNTOS DE VISTA QUE FORMEN PARTE DEL PROCESO DELIBERATIVO DE LOS SERVIDORES PÚBLICOS</v>
      </c>
      <c r="AZ102" s="91" t="str">
        <f>_xlfn.IFNA(VLOOKUP(AD102,Tipologías!$B$3:$H$17,6,0),"")</f>
        <v>LEY 1712 DE 2014</v>
      </c>
      <c r="BA102" s="111" t="s">
        <v>238</v>
      </c>
      <c r="BB102" s="112" t="s">
        <v>698</v>
      </c>
      <c r="BC102" s="111" t="s">
        <v>242</v>
      </c>
      <c r="BD102" s="108" t="s">
        <v>699</v>
      </c>
      <c r="BE102" s="108" t="s">
        <v>700</v>
      </c>
    </row>
    <row r="103" spans="1:57" ht="100.55" customHeight="1" x14ac:dyDescent="0.25">
      <c r="A103" s="144">
        <v>94</v>
      </c>
      <c r="B103" s="102" t="s">
        <v>76</v>
      </c>
      <c r="C103" s="102" t="s">
        <v>88</v>
      </c>
      <c r="D103" s="103" t="s">
        <v>248</v>
      </c>
      <c r="E103" s="103" t="s">
        <v>686</v>
      </c>
      <c r="F103" s="152" t="s">
        <v>687</v>
      </c>
      <c r="G103" s="152" t="s">
        <v>246</v>
      </c>
      <c r="H103" s="152" t="s">
        <v>248</v>
      </c>
      <c r="I103" s="104" t="s">
        <v>563</v>
      </c>
      <c r="J103" s="102" t="s">
        <v>380</v>
      </c>
      <c r="K103" s="103" t="s">
        <v>375</v>
      </c>
      <c r="L103" s="103" t="s">
        <v>401</v>
      </c>
      <c r="M103" s="103" t="s">
        <v>682</v>
      </c>
      <c r="N103" s="104" t="s">
        <v>683</v>
      </c>
      <c r="O103" s="104" t="s">
        <v>191</v>
      </c>
      <c r="P103" s="189" t="s">
        <v>688</v>
      </c>
      <c r="Q103" s="106" t="s">
        <v>304</v>
      </c>
      <c r="R103" s="106" t="s">
        <v>304</v>
      </c>
      <c r="S103" s="104" t="s">
        <v>689</v>
      </c>
      <c r="T103" s="104" t="s">
        <v>690</v>
      </c>
      <c r="U103" s="107" t="s">
        <v>307</v>
      </c>
      <c r="V103" s="107" t="s">
        <v>307</v>
      </c>
      <c r="W103" s="107" t="s">
        <v>308</v>
      </c>
      <c r="X103" s="107" t="s">
        <v>308</v>
      </c>
      <c r="Y103" s="107" t="s">
        <v>308</v>
      </c>
      <c r="Z103" s="107" t="s">
        <v>308</v>
      </c>
      <c r="AA103" s="107" t="s">
        <v>236</v>
      </c>
      <c r="AB103" s="107" t="s">
        <v>236</v>
      </c>
      <c r="AC103" s="176" t="s">
        <v>236</v>
      </c>
      <c r="AD103" s="108" t="s">
        <v>103</v>
      </c>
      <c r="AE103" s="108" t="s">
        <v>170</v>
      </c>
      <c r="AF103" s="90" t="str">
        <f t="shared" si="27"/>
        <v>BAJO</v>
      </c>
      <c r="AG103" s="109" t="s">
        <v>142</v>
      </c>
      <c r="AH103" s="90" t="str">
        <f t="shared" si="19"/>
        <v>MEDIO</v>
      </c>
      <c r="AI103" s="108" t="s">
        <v>153</v>
      </c>
      <c r="AJ103" s="108" t="s">
        <v>161</v>
      </c>
      <c r="AK103" s="90" t="str">
        <f t="shared" si="20"/>
        <v>MEDIO</v>
      </c>
      <c r="AL103" s="91" t="str">
        <f>VLOOKUP($AD103,Tipologías!$B$3:$H$17,2,FALSE)</f>
        <v>BAJO</v>
      </c>
      <c r="AM103" s="91">
        <f t="shared" si="21"/>
        <v>1</v>
      </c>
      <c r="AN103" s="91" t="str">
        <f>VLOOKUP($AE103,Tipologías!$A$21:$C$24,3,FALSE)</f>
        <v>BAJO</v>
      </c>
      <c r="AO103" s="91">
        <f t="shared" si="22"/>
        <v>1</v>
      </c>
      <c r="AP103" s="91">
        <f>VLOOKUP($AI103,Tipologías!$A$38:$B$42,2,FALSE)</f>
        <v>1</v>
      </c>
      <c r="AQ103" s="91">
        <f>VLOOKUP($AJ103,Tipologías!$A$46:$B$53,2,FALSE)</f>
        <v>1.25</v>
      </c>
      <c r="AR103" s="91" t="str">
        <f t="shared" si="23"/>
        <v>BAJO</v>
      </c>
      <c r="AS103" s="91" t="str">
        <f>VLOOKUP($AG103,Tipologías!$A$29:$C$33,3,FALSE)</f>
        <v>MEDIO</v>
      </c>
      <c r="AT103" s="91" t="str">
        <f t="shared" ref="AT103:AT116" si="28">IF(SUM($AP103,$AQ103)&gt;=3,"ALTO",IF(SUM($AP103,$AQ103)&lt;2,"BAJO","MEDIO"))</f>
        <v>MEDIO</v>
      </c>
      <c r="AU103" s="91" t="str">
        <f t="shared" si="24"/>
        <v>MEDIO</v>
      </c>
      <c r="AV103" s="110" t="str">
        <f>_xlfn.IFNA(VLOOKUP(AD103,[2]Tipologías!$B$3:$H$17,4,0),"")</f>
        <v>INFORMACIÓN PÚBLICA</v>
      </c>
      <c r="AW103" s="91" t="str">
        <f t="shared" si="25"/>
        <v>IPB</v>
      </c>
      <c r="AX103" s="91" t="str">
        <f>_xlfn.IFNA(VLOOKUP(AD103,Tipologías!$B$3:$H$17,3,0),"")</f>
        <v>N/A</v>
      </c>
      <c r="AY103" s="91" t="str">
        <f>_xlfn.IFNA(VLOOKUP(AD103,Tipologías!$B$3:$H$17,5,0),"")</f>
        <v>N/A</v>
      </c>
      <c r="AZ103" s="91" t="str">
        <f>_xlfn.IFNA(VLOOKUP(AD103,Tipologías!$B$3:$H$17,6,0),"")</f>
        <v>N/A</v>
      </c>
      <c r="BA103" s="111" t="s">
        <v>236</v>
      </c>
      <c r="BB103" s="112" t="s">
        <v>698</v>
      </c>
      <c r="BC103" s="111" t="s">
        <v>236</v>
      </c>
      <c r="BD103" s="108" t="s">
        <v>701</v>
      </c>
      <c r="BE103" s="108" t="s">
        <v>700</v>
      </c>
    </row>
    <row r="104" spans="1:57" ht="100.55" customHeight="1" x14ac:dyDescent="0.25">
      <c r="A104" s="144">
        <v>95</v>
      </c>
      <c r="B104" s="102" t="s">
        <v>76</v>
      </c>
      <c r="C104" s="102" t="s">
        <v>88</v>
      </c>
      <c r="D104" s="103" t="s">
        <v>248</v>
      </c>
      <c r="E104" s="103" t="s">
        <v>691</v>
      </c>
      <c r="F104" s="152" t="s">
        <v>692</v>
      </c>
      <c r="G104" s="152" t="s">
        <v>246</v>
      </c>
      <c r="H104" s="152" t="s">
        <v>248</v>
      </c>
      <c r="I104" s="104" t="s">
        <v>563</v>
      </c>
      <c r="J104" s="102" t="s">
        <v>380</v>
      </c>
      <c r="K104" s="103" t="s">
        <v>375</v>
      </c>
      <c r="L104" s="103" t="s">
        <v>401</v>
      </c>
      <c r="M104" s="103" t="s">
        <v>682</v>
      </c>
      <c r="N104" s="104" t="s">
        <v>683</v>
      </c>
      <c r="O104" s="104" t="s">
        <v>191</v>
      </c>
      <c r="P104" s="189" t="s">
        <v>693</v>
      </c>
      <c r="Q104" s="106" t="s">
        <v>304</v>
      </c>
      <c r="R104" s="106" t="s">
        <v>304</v>
      </c>
      <c r="S104" s="104" t="s">
        <v>694</v>
      </c>
      <c r="T104" s="104" t="s">
        <v>695</v>
      </c>
      <c r="U104" s="107" t="s">
        <v>307</v>
      </c>
      <c r="V104" s="107" t="s">
        <v>307</v>
      </c>
      <c r="W104" s="107" t="s">
        <v>307</v>
      </c>
      <c r="X104" s="107" t="s">
        <v>307</v>
      </c>
      <c r="Y104" s="107" t="s">
        <v>307</v>
      </c>
      <c r="Z104" s="107" t="s">
        <v>307</v>
      </c>
      <c r="AA104" s="107" t="s">
        <v>236</v>
      </c>
      <c r="AB104" s="107" t="s">
        <v>236</v>
      </c>
      <c r="AC104" s="176" t="s">
        <v>236</v>
      </c>
      <c r="AD104" s="108" t="s">
        <v>273</v>
      </c>
      <c r="AE104" s="108" t="s">
        <v>174</v>
      </c>
      <c r="AF104" s="90" t="str">
        <f t="shared" si="27"/>
        <v>ALTO</v>
      </c>
      <c r="AG104" s="108" t="s">
        <v>142</v>
      </c>
      <c r="AH104" s="90" t="str">
        <f t="shared" si="19"/>
        <v>MEDIO</v>
      </c>
      <c r="AI104" s="108" t="s">
        <v>153</v>
      </c>
      <c r="AJ104" s="108" t="s">
        <v>161</v>
      </c>
      <c r="AK104" s="90" t="str">
        <f t="shared" si="20"/>
        <v>MEDIO</v>
      </c>
      <c r="AL104" s="91" t="str">
        <f>VLOOKUP($AD104,Tipologías!$B$3:$H$17,2,FALSE)</f>
        <v>ALTO</v>
      </c>
      <c r="AM104" s="91">
        <f t="shared" si="21"/>
        <v>3</v>
      </c>
      <c r="AN104" s="91" t="str">
        <f>VLOOKUP($AE104,Tipologías!$A$21:$C$24,3,FALSE)</f>
        <v>ALTO</v>
      </c>
      <c r="AO104" s="91">
        <f t="shared" si="22"/>
        <v>3</v>
      </c>
      <c r="AP104" s="91">
        <f>VLOOKUP($AI104,Tipologías!$A$38:$B$42,2,FALSE)</f>
        <v>1</v>
      </c>
      <c r="AQ104" s="91">
        <f>VLOOKUP($AJ104,Tipologías!$A$46:$B$53,2,FALSE)</f>
        <v>1.25</v>
      </c>
      <c r="AR104" s="91" t="str">
        <f t="shared" si="23"/>
        <v>ALTO</v>
      </c>
      <c r="AS104" s="91" t="str">
        <f>VLOOKUP($AG104,Tipologías!$A$29:$C$33,3,FALSE)</f>
        <v>MEDIO</v>
      </c>
      <c r="AT104" s="91" t="str">
        <f t="shared" si="28"/>
        <v>MEDIO</v>
      </c>
      <c r="AU104" s="91" t="str">
        <f t="shared" si="24"/>
        <v>MEDIO</v>
      </c>
      <c r="AV104" s="110" t="str">
        <f>_xlfn.IFNA(VLOOKUP(AD104,[2]Tipologías!$B$3:$H$17,4,0),"")</f>
        <v>INFORMACIÓN PÚBLICA RESERVADA</v>
      </c>
      <c r="AW104" s="91" t="str">
        <f t="shared" si="25"/>
        <v>IPR</v>
      </c>
      <c r="AX104" s="91" t="str">
        <f>_xlfn.IFNA(VLOOKUP(AD104,Tipologías!$B$3:$H$17,3,0),"")</f>
        <v>LEY 1712 ARTÍCULO 19 LITERAL E "EL DEBIDO PROCESO Y LA IGUALDAD DE LAS PARTES EN LOS PROCESOS JUDICIALES."</v>
      </c>
      <c r="AY104" s="91" t="str">
        <f>_xlfn.IFNA(VLOOKUP(AD104,Tipologías!$B$3:$H$17,5,0),"")</f>
        <v>LEY 1564 DE 2012 ARTÍCULO 3 / LEY 1437 DE 2011 ARTÍCULO 3 NUMERAL 8
LEY 1564 ARTÍCULO 3: LAS ACTUACIONES SE CUMPLIRÁN EN FORMA ORAL, PÚBLICA Y EN AUDIENCIAS, SALVO LAS QUE EXPRESAMENTE SE AUTORICE REALIZAR POR ESCRITO O ESTÉN AMPARADAS POR RESERVA.</v>
      </c>
      <c r="AZ104" s="91" t="str">
        <f>_xlfn.IFNA(VLOOKUP(AD104,Tipologías!$B$3:$H$17,6,0),"")</f>
        <v>LEY 1712 DE 2014</v>
      </c>
      <c r="BA104" s="111" t="s">
        <v>237</v>
      </c>
      <c r="BB104" s="111" t="s">
        <v>698</v>
      </c>
      <c r="BC104" s="111" t="s">
        <v>242</v>
      </c>
      <c r="BD104" s="108" t="s">
        <v>702</v>
      </c>
      <c r="BE104" s="108" t="s">
        <v>700</v>
      </c>
    </row>
    <row r="105" spans="1:57" ht="100.55" customHeight="1" x14ac:dyDescent="0.25">
      <c r="A105" s="144">
        <v>96</v>
      </c>
      <c r="B105" s="102" t="s">
        <v>76</v>
      </c>
      <c r="C105" s="102" t="s">
        <v>88</v>
      </c>
      <c r="D105" s="103" t="s">
        <v>248</v>
      </c>
      <c r="E105" s="103" t="s">
        <v>426</v>
      </c>
      <c r="F105" s="152" t="s">
        <v>696</v>
      </c>
      <c r="G105" s="152" t="s">
        <v>246</v>
      </c>
      <c r="H105" s="152" t="s">
        <v>248</v>
      </c>
      <c r="I105" s="104" t="s">
        <v>563</v>
      </c>
      <c r="J105" s="102" t="s">
        <v>380</v>
      </c>
      <c r="K105" s="103" t="s">
        <v>375</v>
      </c>
      <c r="L105" s="103" t="s">
        <v>401</v>
      </c>
      <c r="M105" s="103" t="s">
        <v>682</v>
      </c>
      <c r="N105" s="104" t="s">
        <v>683</v>
      </c>
      <c r="O105" s="104" t="s">
        <v>186</v>
      </c>
      <c r="P105" s="189" t="s">
        <v>697</v>
      </c>
      <c r="Q105" s="106" t="s">
        <v>304</v>
      </c>
      <c r="R105" s="106" t="s">
        <v>304</v>
      </c>
      <c r="S105" s="104" t="s">
        <v>426</v>
      </c>
      <c r="T105" s="104" t="s">
        <v>314</v>
      </c>
      <c r="U105" s="107" t="s">
        <v>307</v>
      </c>
      <c r="V105" s="107" t="s">
        <v>307</v>
      </c>
      <c r="W105" s="107" t="s">
        <v>308</v>
      </c>
      <c r="X105" s="107" t="s">
        <v>308</v>
      </c>
      <c r="Y105" s="107" t="s">
        <v>308</v>
      </c>
      <c r="Z105" s="107" t="s">
        <v>308</v>
      </c>
      <c r="AA105" s="107" t="s">
        <v>236</v>
      </c>
      <c r="AB105" s="107" t="s">
        <v>236</v>
      </c>
      <c r="AC105" s="176" t="s">
        <v>236</v>
      </c>
      <c r="AD105" s="108" t="s">
        <v>103</v>
      </c>
      <c r="AE105" s="108" t="s">
        <v>170</v>
      </c>
      <c r="AF105" s="90" t="str">
        <f t="shared" si="27"/>
        <v>BAJO</v>
      </c>
      <c r="AG105" s="109" t="s">
        <v>140</v>
      </c>
      <c r="AH105" s="90" t="str">
        <f t="shared" si="19"/>
        <v>BAJO</v>
      </c>
      <c r="AI105" s="108" t="s">
        <v>149</v>
      </c>
      <c r="AJ105" s="108" t="s">
        <v>164</v>
      </c>
      <c r="AK105" s="90" t="str">
        <f t="shared" si="20"/>
        <v>BAJO</v>
      </c>
      <c r="AL105" s="91" t="str">
        <f>VLOOKUP($AD105,Tipologías!$B$3:$H$17,2,FALSE)</f>
        <v>BAJO</v>
      </c>
      <c r="AM105" s="91">
        <f t="shared" si="21"/>
        <v>1</v>
      </c>
      <c r="AN105" s="91" t="str">
        <f>VLOOKUP($AE105,Tipologías!$A$21:$C$24,3,FALSE)</f>
        <v>BAJO</v>
      </c>
      <c r="AO105" s="91">
        <f t="shared" si="22"/>
        <v>1</v>
      </c>
      <c r="AP105" s="91">
        <f>VLOOKUP($AI105,Tipologías!$A$38:$B$42,2,FALSE)</f>
        <v>0</v>
      </c>
      <c r="AQ105" s="91">
        <f>VLOOKUP($AJ105,Tipologías!$A$46:$B$53,2,FALSE)</f>
        <v>0.25</v>
      </c>
      <c r="AR105" s="91" t="str">
        <f t="shared" si="23"/>
        <v>BAJO</v>
      </c>
      <c r="AS105" s="91" t="str">
        <f>VLOOKUP($AG105,Tipologías!$A$29:$C$33,3,FALSE)</f>
        <v>BAJO</v>
      </c>
      <c r="AT105" s="91" t="str">
        <f t="shared" si="28"/>
        <v>BAJO</v>
      </c>
      <c r="AU105" s="91" t="str">
        <f t="shared" si="24"/>
        <v>BAJO</v>
      </c>
      <c r="AV105" s="110" t="str">
        <f>_xlfn.IFNA(VLOOKUP(AD105,[2]Tipologías!$B$3:$H$17,4,0),"")</f>
        <v>INFORMACIÓN PÚBLICA</v>
      </c>
      <c r="AW105" s="91" t="str">
        <f t="shared" si="25"/>
        <v>IPB</v>
      </c>
      <c r="AX105" s="91" t="str">
        <f>_xlfn.IFNA(VLOOKUP(AD105,Tipologías!$B$3:$H$17,3,0),"")</f>
        <v>N/A</v>
      </c>
      <c r="AY105" s="91" t="str">
        <f>_xlfn.IFNA(VLOOKUP(AD105,Tipologías!$B$3:$H$17,5,0),"")</f>
        <v>N/A</v>
      </c>
      <c r="AZ105" s="91" t="str">
        <f>_xlfn.IFNA(VLOOKUP(AD105,Tipologías!$B$3:$H$17,6,0),"")</f>
        <v>N/A</v>
      </c>
      <c r="BA105" s="111" t="s">
        <v>236</v>
      </c>
      <c r="BB105" s="111" t="s">
        <v>698</v>
      </c>
      <c r="BC105" s="111" t="s">
        <v>236</v>
      </c>
      <c r="BD105" s="108" t="s">
        <v>701</v>
      </c>
      <c r="BE105" s="108" t="s">
        <v>700</v>
      </c>
    </row>
    <row r="106" spans="1:57" ht="100.55" customHeight="1" x14ac:dyDescent="0.25">
      <c r="A106" s="144">
        <v>97</v>
      </c>
      <c r="B106" s="102" t="s">
        <v>69</v>
      </c>
      <c r="C106" s="102" t="s">
        <v>208</v>
      </c>
      <c r="D106" s="103" t="s">
        <v>82</v>
      </c>
      <c r="E106" s="103" t="s">
        <v>703</v>
      </c>
      <c r="F106" s="152" t="s">
        <v>704</v>
      </c>
      <c r="G106" s="152" t="s">
        <v>246</v>
      </c>
      <c r="H106" s="152" t="s">
        <v>705</v>
      </c>
      <c r="I106" s="104" t="s">
        <v>82</v>
      </c>
      <c r="J106" s="102" t="s">
        <v>374</v>
      </c>
      <c r="K106" s="103" t="s">
        <v>375</v>
      </c>
      <c r="L106" s="103" t="s">
        <v>402</v>
      </c>
      <c r="M106" s="103" t="s">
        <v>236</v>
      </c>
      <c r="N106" s="104" t="s">
        <v>706</v>
      </c>
      <c r="O106" s="104" t="s">
        <v>191</v>
      </c>
      <c r="P106" s="103" t="s">
        <v>707</v>
      </c>
      <c r="Q106" s="96" t="s">
        <v>304</v>
      </c>
      <c r="R106" s="96" t="s">
        <v>304</v>
      </c>
      <c r="S106" s="144" t="s">
        <v>236</v>
      </c>
      <c r="T106" s="144" t="s">
        <v>236</v>
      </c>
      <c r="U106" s="97" t="s">
        <v>307</v>
      </c>
      <c r="V106" s="97" t="s">
        <v>307</v>
      </c>
      <c r="W106" s="97" t="s">
        <v>308</v>
      </c>
      <c r="X106" s="97" t="s">
        <v>308</v>
      </c>
      <c r="Y106" s="97" t="s">
        <v>308</v>
      </c>
      <c r="Z106" s="97" t="s">
        <v>308</v>
      </c>
      <c r="AA106" s="97" t="s">
        <v>236</v>
      </c>
      <c r="AB106" s="97" t="s">
        <v>236</v>
      </c>
      <c r="AC106" s="177" t="s">
        <v>236</v>
      </c>
      <c r="AD106" s="98" t="s">
        <v>103</v>
      </c>
      <c r="AE106" s="98" t="s">
        <v>170</v>
      </c>
      <c r="AF106" s="90" t="str">
        <f t="shared" si="27"/>
        <v>BAJO</v>
      </c>
      <c r="AG106" s="98" t="s">
        <v>144</v>
      </c>
      <c r="AH106" s="90" t="str">
        <f t="shared" si="19"/>
        <v>ALTO</v>
      </c>
      <c r="AI106" s="98" t="s">
        <v>155</v>
      </c>
      <c r="AJ106" s="98" t="s">
        <v>157</v>
      </c>
      <c r="AK106" s="90" t="str">
        <f t="shared" si="20"/>
        <v>ALTO</v>
      </c>
      <c r="AL106" s="91" t="str">
        <f>VLOOKUP($AD106,Tipologías!$B$3:$H$17,2,FALSE)</f>
        <v>BAJO</v>
      </c>
      <c r="AM106" s="91">
        <f t="shared" si="21"/>
        <v>1</v>
      </c>
      <c r="AN106" s="91" t="str">
        <f>VLOOKUP($AE106,Tipologías!$A$21:$C$24,3,FALSE)</f>
        <v>BAJO</v>
      </c>
      <c r="AO106" s="91">
        <f t="shared" si="22"/>
        <v>1</v>
      </c>
      <c r="AP106" s="91">
        <f>VLOOKUP($AI106,Tipologías!$A$38:$B$42,2,FALSE)</f>
        <v>2</v>
      </c>
      <c r="AQ106" s="91">
        <f>VLOOKUP($AJ106,Tipologías!$A$46:$B$53,2,FALSE)</f>
        <v>2.5</v>
      </c>
      <c r="AR106" s="91" t="str">
        <f t="shared" si="23"/>
        <v>BAJO</v>
      </c>
      <c r="AS106" s="91" t="str">
        <f>VLOOKUP($AG106,Tipologías!$A$29:$C$33,3,FALSE)</f>
        <v>ALTO</v>
      </c>
      <c r="AT106" s="91" t="str">
        <f t="shared" si="28"/>
        <v>ALTO</v>
      </c>
      <c r="AU106" s="91" t="str">
        <f t="shared" si="24"/>
        <v>ALTO</v>
      </c>
      <c r="AV106" s="100" t="str">
        <f>_xlfn.IFNA(VLOOKUP(AD106,[3]Tipologías!$B$3:$H$17,4,0),"")</f>
        <v>INFORMACIÓN PÚBLICA</v>
      </c>
      <c r="AW106" s="91" t="str">
        <f t="shared" si="25"/>
        <v>IPB</v>
      </c>
      <c r="AX106" s="91" t="str">
        <f>_xlfn.IFNA(VLOOKUP(AD106,Tipologías!$B$3:$H$17,3,0),"")</f>
        <v>N/A</v>
      </c>
      <c r="AY106" s="91" t="str">
        <f>_xlfn.IFNA(VLOOKUP(AD106,Tipologías!$B$3:$H$17,5,0),"")</f>
        <v>N/A</v>
      </c>
      <c r="AZ106" s="91" t="str">
        <f>_xlfn.IFNA(VLOOKUP(AD106,Tipologías!$B$3:$H$17,6,0),"")</f>
        <v>N/A</v>
      </c>
      <c r="BA106" s="92" t="s">
        <v>236</v>
      </c>
      <c r="BB106" s="114">
        <v>44812</v>
      </c>
      <c r="BC106" s="92" t="s">
        <v>236</v>
      </c>
      <c r="BD106" s="98" t="s">
        <v>723</v>
      </c>
      <c r="BE106" s="98" t="s">
        <v>724</v>
      </c>
    </row>
    <row r="107" spans="1:57" ht="100.55" customHeight="1" x14ac:dyDescent="0.25">
      <c r="A107" s="144">
        <v>98</v>
      </c>
      <c r="B107" s="102" t="s">
        <v>69</v>
      </c>
      <c r="C107" s="102" t="s">
        <v>208</v>
      </c>
      <c r="D107" s="103" t="s">
        <v>82</v>
      </c>
      <c r="E107" s="103" t="s">
        <v>708</v>
      </c>
      <c r="F107" s="152" t="s">
        <v>709</v>
      </c>
      <c r="G107" s="152" t="s">
        <v>246</v>
      </c>
      <c r="H107" s="152" t="s">
        <v>705</v>
      </c>
      <c r="I107" s="104" t="s">
        <v>82</v>
      </c>
      <c r="J107" s="102" t="s">
        <v>374</v>
      </c>
      <c r="K107" s="103" t="s">
        <v>375</v>
      </c>
      <c r="L107" s="103" t="s">
        <v>401</v>
      </c>
      <c r="M107" s="103" t="s">
        <v>236</v>
      </c>
      <c r="N107" s="104" t="s">
        <v>706</v>
      </c>
      <c r="O107" s="104" t="s">
        <v>191</v>
      </c>
      <c r="P107" s="103" t="s">
        <v>707</v>
      </c>
      <c r="Q107" s="96" t="s">
        <v>304</v>
      </c>
      <c r="R107" s="96" t="s">
        <v>236</v>
      </c>
      <c r="S107" s="144" t="s">
        <v>236</v>
      </c>
      <c r="T107" s="144" t="s">
        <v>236</v>
      </c>
      <c r="U107" s="97" t="s">
        <v>307</v>
      </c>
      <c r="V107" s="97" t="s">
        <v>307</v>
      </c>
      <c r="W107" s="97" t="s">
        <v>308</v>
      </c>
      <c r="X107" s="97" t="s">
        <v>308</v>
      </c>
      <c r="Y107" s="97" t="s">
        <v>308</v>
      </c>
      <c r="Z107" s="97" t="s">
        <v>308</v>
      </c>
      <c r="AA107" s="97" t="s">
        <v>236</v>
      </c>
      <c r="AB107" s="97" t="s">
        <v>236</v>
      </c>
      <c r="AC107" s="177" t="s">
        <v>236</v>
      </c>
      <c r="AD107" s="98" t="s">
        <v>268</v>
      </c>
      <c r="AE107" s="98" t="s">
        <v>172</v>
      </c>
      <c r="AF107" s="90" t="str">
        <f t="shared" si="27"/>
        <v>ALTO</v>
      </c>
      <c r="AG107" s="101" t="s">
        <v>142</v>
      </c>
      <c r="AH107" s="90" t="str">
        <f t="shared" si="19"/>
        <v>MEDIO</v>
      </c>
      <c r="AI107" s="98" t="s">
        <v>151</v>
      </c>
      <c r="AJ107" s="98" t="s">
        <v>160</v>
      </c>
      <c r="AK107" s="90" t="str">
        <f t="shared" si="20"/>
        <v>MEDIO</v>
      </c>
      <c r="AL107" s="91" t="str">
        <f>VLOOKUP($AD107,Tipologías!$B$3:$H$17,2,FALSE)</f>
        <v>ALTO</v>
      </c>
      <c r="AM107" s="91">
        <f t="shared" si="21"/>
        <v>3</v>
      </c>
      <c r="AN107" s="91" t="str">
        <f>VLOOKUP($AE107,Tipologías!$A$21:$C$24,3,FALSE)</f>
        <v>MEDIO</v>
      </c>
      <c r="AO107" s="91">
        <f t="shared" si="22"/>
        <v>2</v>
      </c>
      <c r="AP107" s="91">
        <f>VLOOKUP($AI107,Tipologías!$A$38:$B$42,2,FALSE)</f>
        <v>0.5</v>
      </c>
      <c r="AQ107" s="91">
        <f>VLOOKUP($AJ107,Tipologías!$A$46:$B$53,2,FALSE)</f>
        <v>1.5</v>
      </c>
      <c r="AR107" s="91" t="str">
        <f t="shared" si="23"/>
        <v>ALTO</v>
      </c>
      <c r="AS107" s="91" t="str">
        <f>VLOOKUP($AG107,Tipologías!$A$29:$C$33,3,FALSE)</f>
        <v>MEDIO</v>
      </c>
      <c r="AT107" s="91" t="str">
        <f t="shared" si="28"/>
        <v>MEDIO</v>
      </c>
      <c r="AU107" s="91" t="str">
        <f t="shared" si="24"/>
        <v>MEDIO</v>
      </c>
      <c r="AV107" s="100" t="str">
        <f>_xlfn.IFNA(VLOOKUP(AD107,[3]Tipologías!$B$3:$H$17,4,0),"")</f>
        <v>INFORMACIÓN PÚBLICA CLASIFICADA</v>
      </c>
      <c r="AW107" s="91" t="str">
        <f t="shared" si="25"/>
        <v>IPC</v>
      </c>
      <c r="AX107" s="91" t="str">
        <f>_xlfn.IFNA(VLOOKUP(AD107,Tipologías!$B$3:$H$17,3,0),"")</f>
        <v>LEY 1712, ARTÍCULO 18 LITERAL C "LOS SECRETOS COMERCIALES, INDUSTRIALES Y PROFESIONALES, ASÍ COMO LOS ESTIPULADOS EN EL PARÁGRAFO DEL ARTÍCULO 77 DE LA LEY 1474 DE 2011."</v>
      </c>
      <c r="AY107" s="91" t="str">
        <f>_xlfn.IFNA(VLOOKUP(AD107,Tipologías!$B$3:$H$17,5,0),"")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07" s="91" t="str">
        <f>_xlfn.IFNA(VLOOKUP(AD107,Tipologías!$B$3:$H$17,6,0),"")</f>
        <v>LEY 1712 DE 2014</v>
      </c>
      <c r="BA107" s="92" t="s">
        <v>238</v>
      </c>
      <c r="BB107" s="114">
        <v>44812</v>
      </c>
      <c r="BC107" s="92" t="s">
        <v>242</v>
      </c>
      <c r="BD107" s="98" t="s">
        <v>723</v>
      </c>
      <c r="BE107" s="98" t="s">
        <v>724</v>
      </c>
    </row>
    <row r="108" spans="1:57" ht="100.55" customHeight="1" x14ac:dyDescent="0.25">
      <c r="A108" s="144">
        <v>99</v>
      </c>
      <c r="B108" s="102" t="s">
        <v>69</v>
      </c>
      <c r="C108" s="102" t="s">
        <v>208</v>
      </c>
      <c r="D108" s="103" t="s">
        <v>82</v>
      </c>
      <c r="E108" s="103" t="s">
        <v>710</v>
      </c>
      <c r="F108" s="152" t="s">
        <v>711</v>
      </c>
      <c r="G108" s="152" t="s">
        <v>246</v>
      </c>
      <c r="H108" s="152" t="s">
        <v>705</v>
      </c>
      <c r="I108" s="104" t="s">
        <v>82</v>
      </c>
      <c r="J108" s="102" t="s">
        <v>374</v>
      </c>
      <c r="K108" s="103" t="s">
        <v>375</v>
      </c>
      <c r="L108" s="103" t="s">
        <v>401</v>
      </c>
      <c r="M108" s="103" t="s">
        <v>236</v>
      </c>
      <c r="N108" s="104" t="s">
        <v>712</v>
      </c>
      <c r="O108" s="104" t="s">
        <v>191</v>
      </c>
      <c r="P108" s="103" t="s">
        <v>713</v>
      </c>
      <c r="Q108" s="96" t="s">
        <v>304</v>
      </c>
      <c r="R108" s="96" t="s">
        <v>304</v>
      </c>
      <c r="S108" s="144" t="s">
        <v>236</v>
      </c>
      <c r="T108" s="144" t="s">
        <v>236</v>
      </c>
      <c r="U108" s="97" t="s">
        <v>307</v>
      </c>
      <c r="V108" s="97" t="s">
        <v>308</v>
      </c>
      <c r="W108" s="97" t="s">
        <v>307</v>
      </c>
      <c r="X108" s="97" t="s">
        <v>236</v>
      </c>
      <c r="Y108" s="97" t="s">
        <v>236</v>
      </c>
      <c r="Z108" s="97" t="s">
        <v>308</v>
      </c>
      <c r="AA108" s="97" t="s">
        <v>236</v>
      </c>
      <c r="AB108" s="97" t="s">
        <v>307</v>
      </c>
      <c r="AC108" s="177" t="s">
        <v>236</v>
      </c>
      <c r="AD108" s="98" t="s">
        <v>103</v>
      </c>
      <c r="AE108" s="98" t="s">
        <v>172</v>
      </c>
      <c r="AF108" s="90" t="str">
        <f t="shared" si="27"/>
        <v>MEDIO</v>
      </c>
      <c r="AG108" s="101" t="s">
        <v>142</v>
      </c>
      <c r="AH108" s="90" t="str">
        <f t="shared" si="19"/>
        <v>MEDIO</v>
      </c>
      <c r="AI108" s="98" t="s">
        <v>151</v>
      </c>
      <c r="AJ108" s="98" t="s">
        <v>159</v>
      </c>
      <c r="AK108" s="90" t="str">
        <f t="shared" si="20"/>
        <v>MEDIO</v>
      </c>
      <c r="AL108" s="91" t="str">
        <f>VLOOKUP($AD108,Tipologías!$B$3:$H$17,2,FALSE)</f>
        <v>BAJO</v>
      </c>
      <c r="AM108" s="91">
        <f t="shared" si="21"/>
        <v>1</v>
      </c>
      <c r="AN108" s="91" t="str">
        <f>VLOOKUP($AE108,Tipologías!$A$21:$C$24,3,FALSE)</f>
        <v>MEDIO</v>
      </c>
      <c r="AO108" s="91">
        <f t="shared" si="22"/>
        <v>2</v>
      </c>
      <c r="AP108" s="91">
        <f>VLOOKUP($AI108,Tipologías!$A$38:$B$42,2,FALSE)</f>
        <v>0.5</v>
      </c>
      <c r="AQ108" s="91">
        <f>VLOOKUP($AJ108,Tipologías!$A$46:$B$53,2,FALSE)</f>
        <v>2</v>
      </c>
      <c r="AR108" s="91" t="str">
        <f t="shared" si="23"/>
        <v>MEDIO</v>
      </c>
      <c r="AS108" s="91" t="str">
        <f>VLOOKUP($AG108,Tipologías!$A$29:$C$33,3,FALSE)</f>
        <v>MEDIO</v>
      </c>
      <c r="AT108" s="91" t="str">
        <f t="shared" si="28"/>
        <v>MEDIO</v>
      </c>
      <c r="AU108" s="91" t="str">
        <f t="shared" si="24"/>
        <v>MEDIO</v>
      </c>
      <c r="AV108" s="100" t="str">
        <f>_xlfn.IFNA(VLOOKUP(AD108,[3]Tipologías!$B$3:$H$17,4,0),"")</f>
        <v>INFORMACIÓN PÚBLICA</v>
      </c>
      <c r="AW108" s="91" t="str">
        <f t="shared" si="25"/>
        <v>IPB</v>
      </c>
      <c r="AX108" s="91" t="str">
        <f>_xlfn.IFNA(VLOOKUP(AD108,Tipologías!$B$3:$H$17,3,0),"")</f>
        <v>N/A</v>
      </c>
      <c r="AY108" s="91" t="str">
        <f>_xlfn.IFNA(VLOOKUP(AD108,Tipologías!$B$3:$H$17,5,0),"")</f>
        <v>N/A</v>
      </c>
      <c r="AZ108" s="91" t="str">
        <f>_xlfn.IFNA(VLOOKUP(AD108,Tipologías!$B$3:$H$17,6,0),"")</f>
        <v>N/A</v>
      </c>
      <c r="BA108" s="92" t="s">
        <v>238</v>
      </c>
      <c r="BB108" s="114">
        <v>44812</v>
      </c>
      <c r="BC108" s="92" t="s">
        <v>242</v>
      </c>
      <c r="BD108" s="98" t="s">
        <v>725</v>
      </c>
      <c r="BE108" s="98" t="s">
        <v>724</v>
      </c>
    </row>
    <row r="109" spans="1:57" ht="100.55" customHeight="1" x14ac:dyDescent="0.25">
      <c r="A109" s="144">
        <v>100</v>
      </c>
      <c r="B109" s="102" t="s">
        <v>69</v>
      </c>
      <c r="C109" s="102" t="s">
        <v>208</v>
      </c>
      <c r="D109" s="103" t="s">
        <v>82</v>
      </c>
      <c r="E109" s="103" t="s">
        <v>714</v>
      </c>
      <c r="F109" s="152" t="s">
        <v>715</v>
      </c>
      <c r="G109" s="152" t="s">
        <v>246</v>
      </c>
      <c r="H109" s="152" t="s">
        <v>716</v>
      </c>
      <c r="I109" s="104" t="s">
        <v>82</v>
      </c>
      <c r="J109" s="102" t="s">
        <v>374</v>
      </c>
      <c r="K109" s="103" t="s">
        <v>375</v>
      </c>
      <c r="L109" s="103" t="s">
        <v>401</v>
      </c>
      <c r="M109" s="103" t="s">
        <v>236</v>
      </c>
      <c r="N109" s="104" t="s">
        <v>717</v>
      </c>
      <c r="O109" s="104" t="s">
        <v>191</v>
      </c>
      <c r="P109" s="103" t="s">
        <v>713</v>
      </c>
      <c r="Q109" s="96" t="s">
        <v>304</v>
      </c>
      <c r="R109" s="96" t="s">
        <v>304</v>
      </c>
      <c r="S109" s="144" t="s">
        <v>236</v>
      </c>
      <c r="T109" s="144" t="s">
        <v>236</v>
      </c>
      <c r="U109" s="97" t="s">
        <v>236</v>
      </c>
      <c r="V109" s="97" t="s">
        <v>236</v>
      </c>
      <c r="W109" s="97" t="s">
        <v>236</v>
      </c>
      <c r="X109" s="97" t="s">
        <v>236</v>
      </c>
      <c r="Y109" s="97" t="s">
        <v>236</v>
      </c>
      <c r="Z109" s="97" t="s">
        <v>236</v>
      </c>
      <c r="AA109" s="97" t="s">
        <v>236</v>
      </c>
      <c r="AB109" s="97" t="s">
        <v>236</v>
      </c>
      <c r="AC109" s="177" t="s">
        <v>236</v>
      </c>
      <c r="AD109" s="98" t="s">
        <v>103</v>
      </c>
      <c r="AE109" s="98" t="s">
        <v>170</v>
      </c>
      <c r="AF109" s="90" t="str">
        <f t="shared" si="27"/>
        <v>BAJO</v>
      </c>
      <c r="AG109" s="101" t="s">
        <v>144</v>
      </c>
      <c r="AH109" s="90" t="str">
        <f t="shared" si="19"/>
        <v>ALTO</v>
      </c>
      <c r="AI109" s="98" t="s">
        <v>154</v>
      </c>
      <c r="AJ109" s="98" t="s">
        <v>159</v>
      </c>
      <c r="AK109" s="90" t="str">
        <f t="shared" si="20"/>
        <v>ALTO</v>
      </c>
      <c r="AL109" s="91" t="str">
        <f>VLOOKUP($AD109,Tipologías!$B$3:$H$17,2,FALSE)</f>
        <v>BAJO</v>
      </c>
      <c r="AM109" s="91">
        <f t="shared" si="21"/>
        <v>1</v>
      </c>
      <c r="AN109" s="91" t="str">
        <f>VLOOKUP($AE109,Tipologías!$A$21:$C$24,3,FALSE)</f>
        <v>BAJO</v>
      </c>
      <c r="AO109" s="91">
        <f t="shared" si="22"/>
        <v>1</v>
      </c>
      <c r="AP109" s="91">
        <f>VLOOKUP($AI109,Tipologías!$A$38:$B$42,2,FALSE)</f>
        <v>1.5</v>
      </c>
      <c r="AQ109" s="91">
        <f>VLOOKUP($AJ109,Tipologías!$A$46:$B$53,2,FALSE)</f>
        <v>2</v>
      </c>
      <c r="AR109" s="91" t="str">
        <f t="shared" si="23"/>
        <v>BAJO</v>
      </c>
      <c r="AS109" s="91" t="str">
        <f>VLOOKUP($AG109,Tipologías!$A$29:$C$33,3,FALSE)</f>
        <v>ALTO</v>
      </c>
      <c r="AT109" s="91" t="str">
        <f t="shared" si="28"/>
        <v>ALTO</v>
      </c>
      <c r="AU109" s="91" t="str">
        <f t="shared" si="24"/>
        <v>ALTO</v>
      </c>
      <c r="AV109" s="100" t="str">
        <f>_xlfn.IFNA(VLOOKUP(AD109,[3]Tipologías!$B$3:$H$17,4,0),"")</f>
        <v>INFORMACIÓN PÚBLICA</v>
      </c>
      <c r="AW109" s="91" t="str">
        <f t="shared" si="25"/>
        <v>IPB</v>
      </c>
      <c r="AX109" s="91" t="str">
        <f>_xlfn.IFNA(VLOOKUP(AD109,Tipologías!$B$3:$H$17,3,0),"")</f>
        <v>N/A</v>
      </c>
      <c r="AY109" s="91" t="str">
        <f>_xlfn.IFNA(VLOOKUP(AD109,Tipologías!$B$3:$H$17,5,0),"")</f>
        <v>N/A</v>
      </c>
      <c r="AZ109" s="91" t="str">
        <f>_xlfn.IFNA(VLOOKUP(AD109,Tipologías!$B$3:$H$17,6,0),"")</f>
        <v>N/A</v>
      </c>
      <c r="BA109" s="92" t="s">
        <v>236</v>
      </c>
      <c r="BB109" s="114">
        <v>44812</v>
      </c>
      <c r="BC109" s="92" t="s">
        <v>236</v>
      </c>
      <c r="BD109" s="98" t="s">
        <v>726</v>
      </c>
      <c r="BE109" s="98" t="s">
        <v>724</v>
      </c>
    </row>
    <row r="110" spans="1:57" ht="100.55" customHeight="1" x14ac:dyDescent="0.25">
      <c r="A110" s="144">
        <v>101</v>
      </c>
      <c r="B110" s="102" t="s">
        <v>69</v>
      </c>
      <c r="C110" s="102" t="s">
        <v>208</v>
      </c>
      <c r="D110" s="103" t="s">
        <v>82</v>
      </c>
      <c r="E110" s="103" t="s">
        <v>703</v>
      </c>
      <c r="F110" s="152" t="s">
        <v>718</v>
      </c>
      <c r="G110" s="152" t="s">
        <v>240</v>
      </c>
      <c r="H110" s="152" t="s">
        <v>705</v>
      </c>
      <c r="I110" s="104" t="s">
        <v>82</v>
      </c>
      <c r="J110" s="102" t="s">
        <v>374</v>
      </c>
      <c r="K110" s="103" t="s">
        <v>375</v>
      </c>
      <c r="L110" s="103" t="s">
        <v>402</v>
      </c>
      <c r="M110" s="103" t="s">
        <v>236</v>
      </c>
      <c r="N110" s="104" t="s">
        <v>706</v>
      </c>
      <c r="O110" s="104" t="s">
        <v>191</v>
      </c>
      <c r="P110" s="103" t="s">
        <v>707</v>
      </c>
      <c r="Q110" s="96" t="s">
        <v>304</v>
      </c>
      <c r="R110" s="96" t="s">
        <v>304</v>
      </c>
      <c r="S110" s="144" t="s">
        <v>236</v>
      </c>
      <c r="T110" s="144" t="s">
        <v>236</v>
      </c>
      <c r="U110" s="97" t="s">
        <v>307</v>
      </c>
      <c r="V110" s="97" t="s">
        <v>307</v>
      </c>
      <c r="W110" s="97" t="s">
        <v>308</v>
      </c>
      <c r="X110" s="97" t="s">
        <v>308</v>
      </c>
      <c r="Y110" s="97" t="s">
        <v>308</v>
      </c>
      <c r="Z110" s="97" t="s">
        <v>308</v>
      </c>
      <c r="AA110" s="97" t="s">
        <v>236</v>
      </c>
      <c r="AB110" s="97" t="s">
        <v>307</v>
      </c>
      <c r="AC110" s="177" t="s">
        <v>236</v>
      </c>
      <c r="AD110" s="113" t="s">
        <v>103</v>
      </c>
      <c r="AE110" s="98" t="s">
        <v>170</v>
      </c>
      <c r="AF110" s="90" t="str">
        <f t="shared" si="27"/>
        <v>BAJO</v>
      </c>
      <c r="AG110" s="101" t="s">
        <v>144</v>
      </c>
      <c r="AH110" s="90" t="str">
        <f t="shared" si="19"/>
        <v>ALTO</v>
      </c>
      <c r="AI110" s="98" t="s">
        <v>155</v>
      </c>
      <c r="AJ110" s="98" t="s">
        <v>157</v>
      </c>
      <c r="AK110" s="90" t="str">
        <f t="shared" si="20"/>
        <v>ALTO</v>
      </c>
      <c r="AL110" s="91" t="str">
        <f>VLOOKUP($AD110,Tipologías!$B$3:$H$17,2,FALSE)</f>
        <v>BAJO</v>
      </c>
      <c r="AM110" s="91">
        <f t="shared" si="21"/>
        <v>1</v>
      </c>
      <c r="AN110" s="91" t="str">
        <f>VLOOKUP($AE110,Tipologías!$A$21:$C$24,3,FALSE)</f>
        <v>BAJO</v>
      </c>
      <c r="AO110" s="91">
        <f t="shared" si="22"/>
        <v>1</v>
      </c>
      <c r="AP110" s="91">
        <f>VLOOKUP($AI110,Tipologías!$A$38:$B$42,2,FALSE)</f>
        <v>2</v>
      </c>
      <c r="AQ110" s="91">
        <f>VLOOKUP($AJ110,Tipologías!$A$46:$B$53,2,FALSE)</f>
        <v>2.5</v>
      </c>
      <c r="AR110" s="91" t="str">
        <f t="shared" si="23"/>
        <v>BAJO</v>
      </c>
      <c r="AS110" s="91" t="str">
        <f>VLOOKUP($AG110,Tipologías!$A$29:$C$33,3,FALSE)</f>
        <v>ALTO</v>
      </c>
      <c r="AT110" s="91" t="str">
        <f t="shared" si="28"/>
        <v>ALTO</v>
      </c>
      <c r="AU110" s="91" t="str">
        <f t="shared" si="24"/>
        <v>ALTO</v>
      </c>
      <c r="AV110" s="100" t="str">
        <f>_xlfn.IFNA(VLOOKUP(AD110,[3]Tipologías!$B$3:$H$17,4,0),"")</f>
        <v>INFORMACIÓN PÚBLICA</v>
      </c>
      <c r="AW110" s="91" t="str">
        <f t="shared" si="25"/>
        <v>IPB</v>
      </c>
      <c r="AX110" s="91" t="str">
        <f>_xlfn.IFNA(VLOOKUP(AD110,Tipologías!$B$3:$H$17,3,0),"")</f>
        <v>N/A</v>
      </c>
      <c r="AY110" s="91" t="str">
        <f>_xlfn.IFNA(VLOOKUP(AD110,Tipologías!$B$3:$H$17,5,0),"")</f>
        <v>N/A</v>
      </c>
      <c r="AZ110" s="91" t="str">
        <f>_xlfn.IFNA(VLOOKUP(AD110,Tipologías!$B$3:$H$17,6,0),"")</f>
        <v>N/A</v>
      </c>
      <c r="BA110" s="92" t="s">
        <v>236</v>
      </c>
      <c r="BB110" s="114">
        <v>44812</v>
      </c>
      <c r="BC110" s="92" t="s">
        <v>236</v>
      </c>
      <c r="BD110" s="98" t="s">
        <v>723</v>
      </c>
      <c r="BE110" s="98" t="s">
        <v>724</v>
      </c>
    </row>
    <row r="111" spans="1:57" ht="100.55" customHeight="1" x14ac:dyDescent="0.25">
      <c r="A111" s="144">
        <v>102</v>
      </c>
      <c r="B111" s="102" t="s">
        <v>69</v>
      </c>
      <c r="C111" s="102" t="s">
        <v>208</v>
      </c>
      <c r="D111" s="103" t="s">
        <v>82</v>
      </c>
      <c r="E111" s="103" t="s">
        <v>708</v>
      </c>
      <c r="F111" s="152" t="s">
        <v>709</v>
      </c>
      <c r="G111" s="152" t="s">
        <v>181</v>
      </c>
      <c r="H111" s="152" t="s">
        <v>705</v>
      </c>
      <c r="I111" s="104" t="s">
        <v>82</v>
      </c>
      <c r="J111" s="102" t="s">
        <v>374</v>
      </c>
      <c r="K111" s="103" t="s">
        <v>375</v>
      </c>
      <c r="L111" s="103" t="s">
        <v>401</v>
      </c>
      <c r="M111" s="103" t="s">
        <v>236</v>
      </c>
      <c r="N111" s="104" t="s">
        <v>706</v>
      </c>
      <c r="O111" s="104" t="s">
        <v>191</v>
      </c>
      <c r="P111" s="103" t="s">
        <v>707</v>
      </c>
      <c r="Q111" s="96" t="s">
        <v>304</v>
      </c>
      <c r="R111" s="96" t="s">
        <v>236</v>
      </c>
      <c r="S111" s="144" t="s">
        <v>236</v>
      </c>
      <c r="T111" s="144" t="s">
        <v>236</v>
      </c>
      <c r="U111" s="97" t="s">
        <v>307</v>
      </c>
      <c r="V111" s="97" t="s">
        <v>307</v>
      </c>
      <c r="W111" s="97" t="s">
        <v>236</v>
      </c>
      <c r="X111" s="97" t="s">
        <v>308</v>
      </c>
      <c r="Y111" s="97" t="s">
        <v>308</v>
      </c>
      <c r="Z111" s="97" t="s">
        <v>308</v>
      </c>
      <c r="AA111" s="97" t="s">
        <v>236</v>
      </c>
      <c r="AB111" s="97" t="s">
        <v>236</v>
      </c>
      <c r="AC111" s="177" t="s">
        <v>236</v>
      </c>
      <c r="AD111" s="98" t="s">
        <v>268</v>
      </c>
      <c r="AE111" s="98" t="s">
        <v>172</v>
      </c>
      <c r="AF111" s="90" t="str">
        <f t="shared" si="27"/>
        <v>ALTO</v>
      </c>
      <c r="AG111" s="98" t="s">
        <v>142</v>
      </c>
      <c r="AH111" s="90" t="str">
        <f t="shared" si="19"/>
        <v>MEDIO</v>
      </c>
      <c r="AI111" s="98" t="s">
        <v>151</v>
      </c>
      <c r="AJ111" s="98" t="s">
        <v>160</v>
      </c>
      <c r="AK111" s="90" t="str">
        <f t="shared" si="20"/>
        <v>MEDIO</v>
      </c>
      <c r="AL111" s="91" t="str">
        <f>VLOOKUP($AD111,Tipologías!$B$3:$H$17,2,FALSE)</f>
        <v>ALTO</v>
      </c>
      <c r="AM111" s="91">
        <f t="shared" si="21"/>
        <v>3</v>
      </c>
      <c r="AN111" s="91" t="str">
        <f>VLOOKUP($AE111,Tipologías!$A$21:$C$24,3,FALSE)</f>
        <v>MEDIO</v>
      </c>
      <c r="AO111" s="91">
        <f t="shared" si="22"/>
        <v>2</v>
      </c>
      <c r="AP111" s="91">
        <f>VLOOKUP($AI111,Tipologías!$A$38:$B$42,2,FALSE)</f>
        <v>0.5</v>
      </c>
      <c r="AQ111" s="91">
        <f>VLOOKUP($AJ111,Tipologías!$A$46:$B$53,2,FALSE)</f>
        <v>1.5</v>
      </c>
      <c r="AR111" s="91" t="str">
        <f t="shared" si="23"/>
        <v>ALTO</v>
      </c>
      <c r="AS111" s="91" t="str">
        <f>VLOOKUP($AG111,Tipologías!$A$29:$C$33,3,FALSE)</f>
        <v>MEDIO</v>
      </c>
      <c r="AT111" s="91" t="str">
        <f t="shared" si="28"/>
        <v>MEDIO</v>
      </c>
      <c r="AU111" s="91" t="str">
        <f t="shared" si="24"/>
        <v>MEDIO</v>
      </c>
      <c r="AV111" s="100" t="str">
        <f>_xlfn.IFNA(VLOOKUP(AD111,[3]Tipologías!$B$3:$H$17,4,0),"")</f>
        <v>INFORMACIÓN PÚBLICA CLASIFICADA</v>
      </c>
      <c r="AW111" s="91" t="str">
        <f t="shared" si="25"/>
        <v>IPC</v>
      </c>
      <c r="AX111" s="91" t="str">
        <f>_xlfn.IFNA(VLOOKUP(AD111,Tipologías!$B$3:$H$17,3,0),"")</f>
        <v>LEY 1712, ARTÍCULO 18 LITERAL C "LOS SECRETOS COMERCIALES, INDUSTRIALES Y PROFESIONALES, ASÍ COMO LOS ESTIPULADOS EN EL PARÁGRAFO DEL ARTÍCULO 77 DE LA LEY 1474 DE 2011."</v>
      </c>
      <c r="AY111" s="91" t="str">
        <f>_xlfn.IFNA(VLOOKUP(AD111,Tipologías!$B$3:$H$17,5,0),"")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11" s="91" t="str">
        <f>_xlfn.IFNA(VLOOKUP(AD111,Tipologías!$B$3:$H$17,6,0),"")</f>
        <v>LEY 1712 DE 2014</v>
      </c>
      <c r="BA111" s="92" t="s">
        <v>238</v>
      </c>
      <c r="BB111" s="114">
        <v>44812</v>
      </c>
      <c r="BC111" s="92" t="s">
        <v>242</v>
      </c>
      <c r="BD111" s="98" t="s">
        <v>723</v>
      </c>
      <c r="BE111" s="98" t="s">
        <v>724</v>
      </c>
    </row>
    <row r="112" spans="1:57" ht="100.55" customHeight="1" x14ac:dyDescent="0.25">
      <c r="A112" s="144">
        <v>103</v>
      </c>
      <c r="B112" s="102" t="s">
        <v>69</v>
      </c>
      <c r="C112" s="102" t="s">
        <v>208</v>
      </c>
      <c r="D112" s="103" t="s">
        <v>82</v>
      </c>
      <c r="E112" s="103" t="s">
        <v>719</v>
      </c>
      <c r="F112" s="152" t="s">
        <v>720</v>
      </c>
      <c r="G112" s="152" t="s">
        <v>180</v>
      </c>
      <c r="H112" s="152" t="s">
        <v>716</v>
      </c>
      <c r="I112" s="104" t="s">
        <v>82</v>
      </c>
      <c r="J112" s="102" t="s">
        <v>374</v>
      </c>
      <c r="K112" s="103" t="s">
        <v>375</v>
      </c>
      <c r="L112" s="103" t="s">
        <v>401</v>
      </c>
      <c r="M112" s="103" t="s">
        <v>236</v>
      </c>
      <c r="N112" s="104" t="s">
        <v>721</v>
      </c>
      <c r="O112" s="104" t="s">
        <v>184</v>
      </c>
      <c r="P112" s="103" t="s">
        <v>722</v>
      </c>
      <c r="Q112" s="96" t="s">
        <v>304</v>
      </c>
      <c r="R112" s="96" t="s">
        <v>236</v>
      </c>
      <c r="S112" s="144" t="s">
        <v>236</v>
      </c>
      <c r="T112" s="144" t="s">
        <v>236</v>
      </c>
      <c r="U112" s="97" t="s">
        <v>236</v>
      </c>
      <c r="V112" s="97" t="s">
        <v>236</v>
      </c>
      <c r="W112" s="97" t="s">
        <v>308</v>
      </c>
      <c r="X112" s="97" t="s">
        <v>236</v>
      </c>
      <c r="Y112" s="97" t="s">
        <v>236</v>
      </c>
      <c r="Z112" s="97" t="s">
        <v>236</v>
      </c>
      <c r="AA112" s="97" t="s">
        <v>236</v>
      </c>
      <c r="AB112" s="97" t="s">
        <v>307</v>
      </c>
      <c r="AC112" s="177" t="s">
        <v>236</v>
      </c>
      <c r="AD112" s="98" t="s">
        <v>268</v>
      </c>
      <c r="AE112" s="98" t="s">
        <v>172</v>
      </c>
      <c r="AF112" s="90" t="str">
        <f t="shared" si="27"/>
        <v>ALTO</v>
      </c>
      <c r="AG112" s="101" t="s">
        <v>144</v>
      </c>
      <c r="AH112" s="90" t="str">
        <f t="shared" si="19"/>
        <v>ALTO</v>
      </c>
      <c r="AI112" s="98" t="s">
        <v>151</v>
      </c>
      <c r="AJ112" s="98" t="s">
        <v>157</v>
      </c>
      <c r="AK112" s="90" t="str">
        <f t="shared" si="20"/>
        <v>ALTO</v>
      </c>
      <c r="AL112" s="91" t="str">
        <f>VLOOKUP($AD112,Tipologías!$B$3:$H$17,2,FALSE)</f>
        <v>ALTO</v>
      </c>
      <c r="AM112" s="91">
        <f t="shared" si="21"/>
        <v>3</v>
      </c>
      <c r="AN112" s="91" t="str">
        <f>VLOOKUP($AE112,Tipologías!$A$21:$C$24,3,FALSE)</f>
        <v>MEDIO</v>
      </c>
      <c r="AO112" s="91">
        <f t="shared" si="22"/>
        <v>2</v>
      </c>
      <c r="AP112" s="91">
        <f>VLOOKUP($AI112,Tipologías!$A$38:$B$42,2,FALSE)</f>
        <v>0.5</v>
      </c>
      <c r="AQ112" s="91">
        <f>VLOOKUP($AJ112,Tipologías!$A$46:$B$53,2,FALSE)</f>
        <v>2.5</v>
      </c>
      <c r="AR112" s="91" t="str">
        <f t="shared" si="23"/>
        <v>ALTO</v>
      </c>
      <c r="AS112" s="91" t="str">
        <f>VLOOKUP($AG112,Tipologías!$A$29:$C$33,3,FALSE)</f>
        <v>ALTO</v>
      </c>
      <c r="AT112" s="91" t="str">
        <f t="shared" si="28"/>
        <v>ALTO</v>
      </c>
      <c r="AU112" s="91" t="str">
        <f t="shared" si="24"/>
        <v>ALTO</v>
      </c>
      <c r="AV112" s="100" t="str">
        <f>_xlfn.IFNA(VLOOKUP(AD112,[3]Tipologías!$B$3:$H$17,4,0),"")</f>
        <v>INFORMACIÓN PÚBLICA CLASIFICADA</v>
      </c>
      <c r="AW112" s="91" t="str">
        <f t="shared" si="25"/>
        <v>IPC</v>
      </c>
      <c r="AX112" s="91" t="str">
        <f>_xlfn.IFNA(VLOOKUP(AD112,Tipologías!$B$3:$H$17,3,0),"")</f>
        <v>LEY 1712, ARTÍCULO 18 LITERAL C "LOS SECRETOS COMERCIALES, INDUSTRIALES Y PROFESIONALES, ASÍ COMO LOS ESTIPULADOS EN EL PARÁGRAFO DEL ARTÍCULO 77 DE LA LEY 1474 DE 2011."</v>
      </c>
      <c r="AY112" s="91" t="str">
        <f>_xlfn.IFNA(VLOOKUP(AD112,Tipologías!$B$3:$H$17,5,0),"")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12" s="91" t="str">
        <f>_xlfn.IFNA(VLOOKUP(AD112,Tipologías!$B$3:$H$17,6,0),"")</f>
        <v>LEY 1712 DE 2014</v>
      </c>
      <c r="BA112" s="92" t="s">
        <v>238</v>
      </c>
      <c r="BB112" s="114">
        <v>44812</v>
      </c>
      <c r="BC112" s="92" t="s">
        <v>242</v>
      </c>
      <c r="BD112" s="98" t="s">
        <v>727</v>
      </c>
      <c r="BE112" s="98" t="s">
        <v>724</v>
      </c>
    </row>
    <row r="113" spans="1:57" ht="100.55" customHeight="1" x14ac:dyDescent="0.25">
      <c r="A113" s="144">
        <v>104</v>
      </c>
      <c r="B113" s="102" t="s">
        <v>69</v>
      </c>
      <c r="C113" s="102" t="s">
        <v>203</v>
      </c>
      <c r="D113" s="103" t="s">
        <v>84</v>
      </c>
      <c r="E113" s="103" t="s">
        <v>728</v>
      </c>
      <c r="F113" s="152" t="s">
        <v>729</v>
      </c>
      <c r="G113" s="152" t="s">
        <v>246</v>
      </c>
      <c r="H113" s="152" t="s">
        <v>730</v>
      </c>
      <c r="I113" s="104" t="s">
        <v>731</v>
      </c>
      <c r="J113" s="102" t="s">
        <v>374</v>
      </c>
      <c r="K113" s="103" t="s">
        <v>375</v>
      </c>
      <c r="L113" s="103" t="s">
        <v>401</v>
      </c>
      <c r="M113" s="103" t="s">
        <v>236</v>
      </c>
      <c r="N113" s="104" t="s">
        <v>414</v>
      </c>
      <c r="O113" s="104" t="s">
        <v>188</v>
      </c>
      <c r="P113" s="190" t="s">
        <v>407</v>
      </c>
      <c r="Q113" s="115" t="s">
        <v>304</v>
      </c>
      <c r="R113" s="115" t="s">
        <v>304</v>
      </c>
      <c r="S113" s="104" t="s">
        <v>426</v>
      </c>
      <c r="T113" s="104" t="s">
        <v>732</v>
      </c>
      <c r="U113" s="116" t="s">
        <v>307</v>
      </c>
      <c r="V113" s="116" t="s">
        <v>307</v>
      </c>
      <c r="W113" s="116" t="s">
        <v>236</v>
      </c>
      <c r="X113" s="116" t="s">
        <v>236</v>
      </c>
      <c r="Y113" s="116" t="s">
        <v>236</v>
      </c>
      <c r="Z113" s="116" t="s">
        <v>236</v>
      </c>
      <c r="AA113" s="116" t="s">
        <v>236</v>
      </c>
      <c r="AB113" s="116" t="s">
        <v>236</v>
      </c>
      <c r="AC113" s="117" t="s">
        <v>236</v>
      </c>
      <c r="AD113" s="118" t="s">
        <v>103</v>
      </c>
      <c r="AE113" s="118" t="s">
        <v>170</v>
      </c>
      <c r="AF113" s="90" t="str">
        <f t="shared" si="27"/>
        <v>BAJO</v>
      </c>
      <c r="AG113" s="118" t="s">
        <v>141</v>
      </c>
      <c r="AH113" s="90" t="str">
        <f t="shared" si="19"/>
        <v>BAJO</v>
      </c>
      <c r="AI113" s="118" t="s">
        <v>153</v>
      </c>
      <c r="AJ113" s="118" t="s">
        <v>160</v>
      </c>
      <c r="AK113" s="90" t="str">
        <f t="shared" si="20"/>
        <v>MEDIO</v>
      </c>
      <c r="AL113" s="91" t="str">
        <f>VLOOKUP($AD113,Tipologías!$B$3:$H$17,2,FALSE)</f>
        <v>BAJO</v>
      </c>
      <c r="AM113" s="91">
        <f t="shared" si="21"/>
        <v>1</v>
      </c>
      <c r="AN113" s="91" t="str">
        <f>VLOOKUP($AE113,Tipologías!$A$21:$C$24,3,FALSE)</f>
        <v>BAJO</v>
      </c>
      <c r="AO113" s="91">
        <f t="shared" si="22"/>
        <v>1</v>
      </c>
      <c r="AP113" s="91">
        <f>VLOOKUP($AI113,Tipologías!$A$38:$B$42,2,FALSE)</f>
        <v>1</v>
      </c>
      <c r="AQ113" s="91">
        <f>VLOOKUP($AJ113,Tipologías!$A$46:$B$53,2,FALSE)</f>
        <v>1.5</v>
      </c>
      <c r="AR113" s="91" t="str">
        <f t="shared" si="23"/>
        <v>BAJO</v>
      </c>
      <c r="AS113" s="91" t="str">
        <f>VLOOKUP($AG113,Tipologías!$A$29:$C$33,3,FALSE)</f>
        <v>BAJO</v>
      </c>
      <c r="AT113" s="91" t="str">
        <f t="shared" si="28"/>
        <v>MEDIO</v>
      </c>
      <c r="AU113" s="91" t="str">
        <f t="shared" si="24"/>
        <v>MEDIO</v>
      </c>
      <c r="AV113" s="125" t="str">
        <f>_xlfn.IFNA(VLOOKUP(AD113,[4]Tipologías!$B$3:$H$17,4,0),"")</f>
        <v>INFORMACIÓN PÚBLICA</v>
      </c>
      <c r="AW113" s="91" t="str">
        <f t="shared" si="25"/>
        <v>IPB</v>
      </c>
      <c r="AX113" s="91" t="str">
        <f>_xlfn.IFNA(VLOOKUP(AD113,Tipologías!$B$3:$H$17,3,0),"")</f>
        <v>N/A</v>
      </c>
      <c r="AY113" s="91" t="str">
        <f>_xlfn.IFNA(VLOOKUP(AD113,Tipologías!$B$3:$H$17,5,0),"")</f>
        <v>N/A</v>
      </c>
      <c r="AZ113" s="91" t="str">
        <f>_xlfn.IFNA(VLOOKUP(AD113,Tipologías!$B$3:$H$17,6,0),"")</f>
        <v>N/A</v>
      </c>
      <c r="BA113" s="127" t="s">
        <v>236</v>
      </c>
      <c r="BB113" s="128">
        <v>44812</v>
      </c>
      <c r="BC113" s="127" t="s">
        <v>236</v>
      </c>
      <c r="BD113" s="118" t="s">
        <v>771</v>
      </c>
      <c r="BE113" s="118" t="s">
        <v>772</v>
      </c>
    </row>
    <row r="114" spans="1:57" ht="100.55" customHeight="1" x14ac:dyDescent="0.25">
      <c r="A114" s="144">
        <v>105</v>
      </c>
      <c r="B114" s="102" t="s">
        <v>69</v>
      </c>
      <c r="C114" s="102" t="s">
        <v>70</v>
      </c>
      <c r="D114" s="103" t="s">
        <v>84</v>
      </c>
      <c r="E114" s="103" t="s">
        <v>733</v>
      </c>
      <c r="F114" s="152" t="s">
        <v>734</v>
      </c>
      <c r="G114" s="152" t="s">
        <v>246</v>
      </c>
      <c r="H114" s="152" t="s">
        <v>735</v>
      </c>
      <c r="I114" s="104" t="s">
        <v>731</v>
      </c>
      <c r="J114" s="102" t="s">
        <v>374</v>
      </c>
      <c r="K114" s="103" t="s">
        <v>375</v>
      </c>
      <c r="L114" s="103" t="s">
        <v>402</v>
      </c>
      <c r="M114" s="103" t="s">
        <v>236</v>
      </c>
      <c r="N114" s="104" t="s">
        <v>736</v>
      </c>
      <c r="O114" s="104" t="s">
        <v>191</v>
      </c>
      <c r="P114" s="190" t="s">
        <v>737</v>
      </c>
      <c r="Q114" s="115" t="s">
        <v>304</v>
      </c>
      <c r="R114" s="115" t="s">
        <v>236</v>
      </c>
      <c r="S114" s="104" t="s">
        <v>738</v>
      </c>
      <c r="T114" s="104" t="s">
        <v>739</v>
      </c>
      <c r="U114" s="116" t="s">
        <v>307</v>
      </c>
      <c r="V114" s="116" t="s">
        <v>307</v>
      </c>
      <c r="W114" s="116" t="s">
        <v>236</v>
      </c>
      <c r="X114" s="116" t="s">
        <v>236</v>
      </c>
      <c r="Y114" s="116" t="s">
        <v>236</v>
      </c>
      <c r="Z114" s="116" t="s">
        <v>236</v>
      </c>
      <c r="AA114" s="116" t="s">
        <v>236</v>
      </c>
      <c r="AB114" s="116" t="s">
        <v>236</v>
      </c>
      <c r="AC114" s="117" t="s">
        <v>236</v>
      </c>
      <c r="AD114" s="118" t="s">
        <v>103</v>
      </c>
      <c r="AE114" s="118" t="s">
        <v>170</v>
      </c>
      <c r="AF114" s="90" t="str">
        <f t="shared" si="27"/>
        <v>BAJO</v>
      </c>
      <c r="AG114" s="123" t="s">
        <v>142</v>
      </c>
      <c r="AH114" s="90" t="str">
        <f t="shared" si="19"/>
        <v>MEDIO</v>
      </c>
      <c r="AI114" s="118" t="s">
        <v>151</v>
      </c>
      <c r="AJ114" s="118" t="s">
        <v>160</v>
      </c>
      <c r="AK114" s="90" t="str">
        <f t="shared" si="20"/>
        <v>MEDIO</v>
      </c>
      <c r="AL114" s="91" t="str">
        <f>VLOOKUP($AD114,Tipologías!$B$3:$H$17,2,FALSE)</f>
        <v>BAJO</v>
      </c>
      <c r="AM114" s="91">
        <f t="shared" si="21"/>
        <v>1</v>
      </c>
      <c r="AN114" s="91" t="str">
        <f>VLOOKUP($AE114,Tipologías!$A$21:$C$24,3,FALSE)</f>
        <v>BAJO</v>
      </c>
      <c r="AO114" s="91">
        <f t="shared" si="22"/>
        <v>1</v>
      </c>
      <c r="AP114" s="91">
        <f>VLOOKUP($AI114,Tipologías!$A$38:$B$42,2,FALSE)</f>
        <v>0.5</v>
      </c>
      <c r="AQ114" s="91">
        <f>VLOOKUP($AJ114,Tipologías!$A$46:$B$53,2,FALSE)</f>
        <v>1.5</v>
      </c>
      <c r="AR114" s="91" t="str">
        <f t="shared" si="23"/>
        <v>BAJO</v>
      </c>
      <c r="AS114" s="91" t="str">
        <f>VLOOKUP($AG114,Tipologías!$A$29:$C$33,3,FALSE)</f>
        <v>MEDIO</v>
      </c>
      <c r="AT114" s="91" t="str">
        <f t="shared" si="28"/>
        <v>MEDIO</v>
      </c>
      <c r="AU114" s="91" t="str">
        <f t="shared" si="24"/>
        <v>MEDIO</v>
      </c>
      <c r="AV114" s="125" t="str">
        <f>_xlfn.IFNA(VLOOKUP(AD114,[4]Tipologías!$B$3:$H$17,4,0),"")</f>
        <v>INFORMACIÓN PÚBLICA</v>
      </c>
      <c r="AW114" s="91" t="str">
        <f t="shared" si="25"/>
        <v>IPB</v>
      </c>
      <c r="AX114" s="91" t="str">
        <f>_xlfn.IFNA(VLOOKUP(AD114,Tipologías!$B$3:$H$17,3,0),"")</f>
        <v>N/A</v>
      </c>
      <c r="AY114" s="91" t="str">
        <f>_xlfn.IFNA(VLOOKUP(AD114,Tipologías!$B$3:$H$17,5,0),"")</f>
        <v>N/A</v>
      </c>
      <c r="AZ114" s="91" t="str">
        <f>_xlfn.IFNA(VLOOKUP(AD114,Tipologías!$B$3:$H$17,6,0),"")</f>
        <v>N/A</v>
      </c>
      <c r="BA114" s="127" t="s">
        <v>236</v>
      </c>
      <c r="BB114" s="128">
        <v>44812</v>
      </c>
      <c r="BC114" s="127" t="s">
        <v>236</v>
      </c>
      <c r="BD114" s="118" t="s">
        <v>773</v>
      </c>
      <c r="BE114" s="118" t="s">
        <v>772</v>
      </c>
    </row>
    <row r="115" spans="1:57" ht="100.55" customHeight="1" x14ac:dyDescent="0.25">
      <c r="A115" s="144">
        <v>106</v>
      </c>
      <c r="B115" s="102" t="s">
        <v>69</v>
      </c>
      <c r="C115" s="102" t="s">
        <v>70</v>
      </c>
      <c r="D115" s="103" t="s">
        <v>84</v>
      </c>
      <c r="E115" s="103" t="s">
        <v>740</v>
      </c>
      <c r="F115" s="152" t="s">
        <v>741</v>
      </c>
      <c r="G115" s="152" t="s">
        <v>246</v>
      </c>
      <c r="H115" s="152" t="s">
        <v>730</v>
      </c>
      <c r="I115" s="104" t="s">
        <v>730</v>
      </c>
      <c r="J115" s="102" t="s">
        <v>374</v>
      </c>
      <c r="K115" s="103" t="s">
        <v>375</v>
      </c>
      <c r="L115" s="103" t="s">
        <v>401</v>
      </c>
      <c r="M115" s="103" t="s">
        <v>236</v>
      </c>
      <c r="N115" s="104" t="s">
        <v>742</v>
      </c>
      <c r="O115" s="104" t="s">
        <v>191</v>
      </c>
      <c r="P115" s="191" t="s">
        <v>743</v>
      </c>
      <c r="Q115" s="119" t="s">
        <v>304</v>
      </c>
      <c r="R115" s="119" t="s">
        <v>304</v>
      </c>
      <c r="S115" s="104" t="s">
        <v>744</v>
      </c>
      <c r="T115" s="104" t="s">
        <v>745</v>
      </c>
      <c r="U115" s="120" t="s">
        <v>307</v>
      </c>
      <c r="V115" s="120" t="s">
        <v>307</v>
      </c>
      <c r="W115" s="120" t="s">
        <v>236</v>
      </c>
      <c r="X115" s="120" t="s">
        <v>236</v>
      </c>
      <c r="Y115" s="120" t="s">
        <v>236</v>
      </c>
      <c r="Z115" s="120" t="s">
        <v>236</v>
      </c>
      <c r="AA115" s="120" t="s">
        <v>236</v>
      </c>
      <c r="AB115" s="120" t="s">
        <v>236</v>
      </c>
      <c r="AC115" s="121" t="s">
        <v>236</v>
      </c>
      <c r="AD115" s="122" t="s">
        <v>103</v>
      </c>
      <c r="AE115" s="122" t="s">
        <v>172</v>
      </c>
      <c r="AF115" s="90" t="str">
        <f t="shared" si="27"/>
        <v>MEDIO</v>
      </c>
      <c r="AG115" s="124" t="s">
        <v>144</v>
      </c>
      <c r="AH115" s="90" t="str">
        <f t="shared" si="19"/>
        <v>ALTO</v>
      </c>
      <c r="AI115" s="122" t="s">
        <v>151</v>
      </c>
      <c r="AJ115" s="122" t="s">
        <v>159</v>
      </c>
      <c r="AK115" s="90" t="str">
        <f t="shared" si="20"/>
        <v>MEDIO</v>
      </c>
      <c r="AL115" s="91" t="str">
        <f>VLOOKUP($AD115,Tipologías!$B$3:$H$17,2,FALSE)</f>
        <v>BAJO</v>
      </c>
      <c r="AM115" s="91">
        <f t="shared" si="21"/>
        <v>1</v>
      </c>
      <c r="AN115" s="91" t="str">
        <f>VLOOKUP($AE115,Tipologías!$A$21:$C$24,3,FALSE)</f>
        <v>MEDIO</v>
      </c>
      <c r="AO115" s="91">
        <f t="shared" si="22"/>
        <v>2</v>
      </c>
      <c r="AP115" s="91">
        <f>VLOOKUP($AI115,Tipologías!$A$38:$B$42,2,FALSE)</f>
        <v>0.5</v>
      </c>
      <c r="AQ115" s="91">
        <f>VLOOKUP($AJ115,Tipologías!$A$46:$B$53,2,FALSE)</f>
        <v>2</v>
      </c>
      <c r="AR115" s="91" t="str">
        <f t="shared" si="23"/>
        <v>MEDIO</v>
      </c>
      <c r="AS115" s="91" t="str">
        <f>VLOOKUP($AG115,Tipologías!$A$29:$C$33,3,FALSE)</f>
        <v>ALTO</v>
      </c>
      <c r="AT115" s="91" t="str">
        <f t="shared" si="28"/>
        <v>MEDIO</v>
      </c>
      <c r="AU115" s="91" t="str">
        <f t="shared" si="24"/>
        <v>MEDIO</v>
      </c>
      <c r="AV115" s="126" t="str">
        <f>_xlfn.IFNA(VLOOKUP(AD115,[4]Tipologías!$B$3:$H$17,4,0),"")</f>
        <v>INFORMACIÓN PÚBLICA</v>
      </c>
      <c r="AW115" s="91" t="str">
        <f t="shared" si="25"/>
        <v>IPB</v>
      </c>
      <c r="AX115" s="91" t="str">
        <f>_xlfn.IFNA(VLOOKUP(AD115,Tipologías!$B$3:$H$17,3,0),"")</f>
        <v>N/A</v>
      </c>
      <c r="AY115" s="91" t="str">
        <f>_xlfn.IFNA(VLOOKUP(AD115,Tipologías!$B$3:$H$17,5,0),"")</f>
        <v>N/A</v>
      </c>
      <c r="AZ115" s="91" t="str">
        <f>_xlfn.IFNA(VLOOKUP(AD115,Tipologías!$B$3:$H$17,6,0),"")</f>
        <v>N/A</v>
      </c>
      <c r="BA115" s="129" t="s">
        <v>236</v>
      </c>
      <c r="BB115" s="130">
        <v>44812</v>
      </c>
      <c r="BC115" s="129" t="s">
        <v>236</v>
      </c>
      <c r="BD115" s="122" t="s">
        <v>774</v>
      </c>
      <c r="BE115" s="122" t="s">
        <v>772</v>
      </c>
    </row>
    <row r="116" spans="1:57" s="173" customFormat="1" ht="100.55" customHeight="1" x14ac:dyDescent="0.25">
      <c r="A116" s="144">
        <v>107</v>
      </c>
      <c r="B116" s="161" t="s">
        <v>69</v>
      </c>
      <c r="C116" s="161" t="s">
        <v>70</v>
      </c>
      <c r="D116" s="156" t="s">
        <v>84</v>
      </c>
      <c r="E116" s="156" t="s">
        <v>746</v>
      </c>
      <c r="F116" s="162" t="s">
        <v>747</v>
      </c>
      <c r="G116" s="162" t="s">
        <v>246</v>
      </c>
      <c r="H116" s="162" t="s">
        <v>84</v>
      </c>
      <c r="I116" s="162" t="s">
        <v>748</v>
      </c>
      <c r="J116" s="161" t="s">
        <v>374</v>
      </c>
      <c r="K116" s="156" t="s">
        <v>375</v>
      </c>
      <c r="L116" s="156" t="s">
        <v>401</v>
      </c>
      <c r="M116" s="156" t="s">
        <v>236</v>
      </c>
      <c r="N116" s="162" t="s">
        <v>736</v>
      </c>
      <c r="O116" s="162" t="s">
        <v>191</v>
      </c>
      <c r="P116" s="191" t="s">
        <v>345</v>
      </c>
      <c r="Q116" s="119" t="s">
        <v>304</v>
      </c>
      <c r="R116" s="119" t="s">
        <v>304</v>
      </c>
      <c r="S116" s="104" t="s">
        <v>325</v>
      </c>
      <c r="T116" s="104" t="s">
        <v>749</v>
      </c>
      <c r="U116" s="120" t="s">
        <v>307</v>
      </c>
      <c r="V116" s="120" t="s">
        <v>307</v>
      </c>
      <c r="W116" s="120" t="s">
        <v>236</v>
      </c>
      <c r="X116" s="120" t="s">
        <v>236</v>
      </c>
      <c r="Y116" s="120" t="s">
        <v>236</v>
      </c>
      <c r="Z116" s="120" t="s">
        <v>236</v>
      </c>
      <c r="AA116" s="120" t="s">
        <v>236</v>
      </c>
      <c r="AB116" s="120" t="s">
        <v>236</v>
      </c>
      <c r="AC116" s="121" t="s">
        <v>236</v>
      </c>
      <c r="AD116" s="122" t="s">
        <v>278</v>
      </c>
      <c r="AE116" s="122" t="s">
        <v>176</v>
      </c>
      <c r="AF116" s="164" t="str">
        <f t="shared" si="27"/>
        <v>ALTO</v>
      </c>
      <c r="AG116" s="124" t="s">
        <v>144</v>
      </c>
      <c r="AH116" s="164" t="str">
        <f t="shared" si="19"/>
        <v>ALTO</v>
      </c>
      <c r="AI116" s="122" t="s">
        <v>155</v>
      </c>
      <c r="AJ116" s="122" t="s">
        <v>160</v>
      </c>
      <c r="AK116" s="164" t="str">
        <f t="shared" si="20"/>
        <v>ALTO</v>
      </c>
      <c r="AL116" s="165" t="str">
        <f>VLOOKUP($AD116,Tipologías!$B$3:$H$17,2,FALSE)</f>
        <v>ALTO</v>
      </c>
      <c r="AM116" s="165">
        <f t="shared" si="21"/>
        <v>3</v>
      </c>
      <c r="AN116" s="165" t="str">
        <f>VLOOKUP($AE116,Tipologías!$A$21:$C$24,3,FALSE)</f>
        <v>ALTO</v>
      </c>
      <c r="AO116" s="165">
        <f t="shared" si="22"/>
        <v>3</v>
      </c>
      <c r="AP116" s="165">
        <f>VLOOKUP($AI116,Tipologías!$A$38:$B$42,2,FALSE)</f>
        <v>2</v>
      </c>
      <c r="AQ116" s="165">
        <f>VLOOKUP($AJ116,Tipologías!$A$46:$B$53,2,FALSE)</f>
        <v>1.5</v>
      </c>
      <c r="AR116" s="165" t="str">
        <f t="shared" si="23"/>
        <v>ALTO</v>
      </c>
      <c r="AS116" s="165" t="str">
        <f>VLOOKUP($AG116,Tipologías!$A$29:$C$33,3,FALSE)</f>
        <v>ALTO</v>
      </c>
      <c r="AT116" s="165" t="str">
        <f t="shared" si="28"/>
        <v>ALTO</v>
      </c>
      <c r="AU116" s="165" t="str">
        <f t="shared" si="24"/>
        <v>ALTO</v>
      </c>
      <c r="AV116" s="126" t="str">
        <f>_xlfn.IFNA(VLOOKUP(AD116,[4]Tipologías!$B$3:$H$17,4,0),"")</f>
        <v>INFORMACIÓN PÚBLICA RESERVADA</v>
      </c>
      <c r="AW116" s="165" t="str">
        <f t="shared" si="25"/>
        <v>IPR</v>
      </c>
      <c r="AX116" s="165" t="str">
        <f>_xlfn.IFNA(VLOOKUP(AD116,Tipologías!$B$3:$H$17,3,0),"")</f>
        <v>LEY 1712 ARTÍCULO 19 PARÁGRAFO "SE EXCEPTÚAN TAMBIÉN LOS DOCUMENTOS QUE CONTENGAN LAS OPINIONES O PUNTOS DE VISTA QUE FORMEN PARTE DEL PROCESO DELIBERATIVO DE LOS SERVIDORES PÚBLICOS."</v>
      </c>
      <c r="AY116" s="165" t="str">
        <f>_xlfn.IFNA(VLOOKUP(AD116,Tipologías!$B$3:$H$17,5,0),"")</f>
        <v>LEY 1712 ARTÍCULO 19 PARÁGRAFO: SE EXCEPTÚAN TAMBIÉN LOS DOCUMENTOS QUE CONTENGAN LAS OPINIONES O PUNTOS DE VISTA QUE FORMEN PARTE DEL PROCESO DELIBERATIVO DE LOS SERVIDORES PÚBLICOS</v>
      </c>
      <c r="AZ116" s="165" t="str">
        <f>_xlfn.IFNA(VLOOKUP(AD116,Tipologías!$B$3:$H$17,6,0),"")</f>
        <v>LEY 1712 DE 2014</v>
      </c>
      <c r="BA116" s="174" t="s">
        <v>238</v>
      </c>
      <c r="BB116" s="130">
        <v>44894</v>
      </c>
      <c r="BC116" s="160" t="s">
        <v>284</v>
      </c>
      <c r="BD116" s="122" t="s">
        <v>775</v>
      </c>
      <c r="BE116" s="122" t="s">
        <v>869</v>
      </c>
    </row>
    <row r="117" spans="1:57" ht="100.55" customHeight="1" x14ac:dyDescent="0.25">
      <c r="A117" s="144">
        <v>108</v>
      </c>
      <c r="B117" s="102" t="s">
        <v>69</v>
      </c>
      <c r="C117" s="102" t="s">
        <v>70</v>
      </c>
      <c r="D117" s="103" t="s">
        <v>84</v>
      </c>
      <c r="E117" s="103" t="s">
        <v>750</v>
      </c>
      <c r="F117" s="152" t="s">
        <v>751</v>
      </c>
      <c r="G117" s="152" t="s">
        <v>246</v>
      </c>
      <c r="H117" s="152" t="s">
        <v>84</v>
      </c>
      <c r="I117" s="104" t="s">
        <v>748</v>
      </c>
      <c r="J117" s="102" t="s">
        <v>374</v>
      </c>
      <c r="K117" s="103" t="s">
        <v>375</v>
      </c>
      <c r="L117" s="103" t="s">
        <v>402</v>
      </c>
      <c r="M117" s="103" t="s">
        <v>236</v>
      </c>
      <c r="N117" s="104" t="s">
        <v>736</v>
      </c>
      <c r="O117" s="104" t="s">
        <v>191</v>
      </c>
      <c r="P117" s="191" t="s">
        <v>752</v>
      </c>
      <c r="Q117" s="119" t="s">
        <v>304</v>
      </c>
      <c r="R117" s="119" t="s">
        <v>304</v>
      </c>
      <c r="S117" s="104" t="s">
        <v>753</v>
      </c>
      <c r="T117" s="104" t="s">
        <v>754</v>
      </c>
      <c r="U117" s="120" t="s">
        <v>307</v>
      </c>
      <c r="V117" s="120" t="s">
        <v>307</v>
      </c>
      <c r="W117" s="120" t="s">
        <v>236</v>
      </c>
      <c r="X117" s="120" t="s">
        <v>236</v>
      </c>
      <c r="Y117" s="120" t="s">
        <v>236</v>
      </c>
      <c r="Z117" s="120" t="s">
        <v>236</v>
      </c>
      <c r="AA117" s="120" t="s">
        <v>236</v>
      </c>
      <c r="AB117" s="120" t="s">
        <v>236</v>
      </c>
      <c r="AC117" s="121" t="s">
        <v>236</v>
      </c>
      <c r="AD117" s="122" t="s">
        <v>103</v>
      </c>
      <c r="AE117" s="122" t="s">
        <v>170</v>
      </c>
      <c r="AF117" s="90" t="str">
        <f t="shared" ref="AF117:AF126" si="29">AR117</f>
        <v>BAJO</v>
      </c>
      <c r="AG117" s="124" t="s">
        <v>142</v>
      </c>
      <c r="AH117" s="90" t="str">
        <f t="shared" si="19"/>
        <v>MEDIO</v>
      </c>
      <c r="AI117" s="122" t="s">
        <v>153</v>
      </c>
      <c r="AJ117" s="122" t="s">
        <v>161</v>
      </c>
      <c r="AK117" s="90" t="str">
        <f t="shared" si="20"/>
        <v>MEDIO</v>
      </c>
      <c r="AL117" s="91" t="str">
        <f>VLOOKUP($AD117,Tipologías!$B$3:$H$17,2,FALSE)</f>
        <v>BAJO</v>
      </c>
      <c r="AM117" s="91">
        <f t="shared" si="21"/>
        <v>1</v>
      </c>
      <c r="AN117" s="91" t="str">
        <f>VLOOKUP($AE117,Tipologías!$A$21:$C$24,3,FALSE)</f>
        <v>BAJO</v>
      </c>
      <c r="AO117" s="91">
        <f t="shared" si="22"/>
        <v>1</v>
      </c>
      <c r="AP117" s="91">
        <f>VLOOKUP($AI117,Tipologías!$A$38:$B$42,2,FALSE)</f>
        <v>1</v>
      </c>
      <c r="AQ117" s="91">
        <f>VLOOKUP($AJ117,Tipologías!$A$46:$B$53,2,FALSE)</f>
        <v>1.25</v>
      </c>
      <c r="AR117" s="91" t="str">
        <f t="shared" si="23"/>
        <v>BAJO</v>
      </c>
      <c r="AS117" s="91" t="str">
        <f>VLOOKUP($AG117,Tipologías!$A$29:$C$33,3,FALSE)</f>
        <v>MEDIO</v>
      </c>
      <c r="AT117" s="91" t="str">
        <f t="shared" ref="AT117:AT126" si="30">IF(SUM($AP117,$AQ117)&gt;=3,"ALTO",IF(SUM($AP117,$AQ117)&lt;2,"BAJO","MEDIO"))</f>
        <v>MEDIO</v>
      </c>
      <c r="AU117" s="91" t="str">
        <f t="shared" si="24"/>
        <v>MEDIO</v>
      </c>
      <c r="AV117" s="126" t="str">
        <f>_xlfn.IFNA(VLOOKUP(AD117,[4]Tipologías!$B$3:$H$17,4,0),"")</f>
        <v>INFORMACIÓN PÚBLICA</v>
      </c>
      <c r="AW117" s="91" t="str">
        <f t="shared" si="25"/>
        <v>IPB</v>
      </c>
      <c r="AX117" s="91" t="str">
        <f>_xlfn.IFNA(VLOOKUP(AD117,Tipologías!$B$3:$H$17,3,0),"")</f>
        <v>N/A</v>
      </c>
      <c r="AY117" s="91" t="str">
        <f>_xlfn.IFNA(VLOOKUP(AD117,Tipologías!$B$3:$H$17,5,0),"")</f>
        <v>N/A</v>
      </c>
      <c r="AZ117" s="91" t="str">
        <f>_xlfn.IFNA(VLOOKUP(AD117,Tipologías!$B$3:$H$17,6,0),"")</f>
        <v>N/A</v>
      </c>
      <c r="BA117" s="129" t="s">
        <v>236</v>
      </c>
      <c r="BB117" s="130">
        <v>44812</v>
      </c>
      <c r="BC117" s="129" t="s">
        <v>236</v>
      </c>
      <c r="BD117" s="122" t="s">
        <v>776</v>
      </c>
      <c r="BE117" s="122" t="s">
        <v>772</v>
      </c>
    </row>
    <row r="118" spans="1:57" ht="100.55" customHeight="1" x14ac:dyDescent="0.25">
      <c r="A118" s="144">
        <v>109</v>
      </c>
      <c r="B118" s="102" t="s">
        <v>69</v>
      </c>
      <c r="C118" s="102" t="s">
        <v>70</v>
      </c>
      <c r="D118" s="103" t="s">
        <v>84</v>
      </c>
      <c r="E118" s="103" t="s">
        <v>755</v>
      </c>
      <c r="F118" s="152" t="s">
        <v>756</v>
      </c>
      <c r="G118" s="152" t="s">
        <v>246</v>
      </c>
      <c r="H118" s="152" t="s">
        <v>84</v>
      </c>
      <c r="I118" s="104" t="s">
        <v>757</v>
      </c>
      <c r="J118" s="102" t="s">
        <v>374</v>
      </c>
      <c r="K118" s="103" t="s">
        <v>375</v>
      </c>
      <c r="L118" s="103" t="s">
        <v>402</v>
      </c>
      <c r="M118" s="103" t="s">
        <v>236</v>
      </c>
      <c r="N118" s="104" t="s">
        <v>736</v>
      </c>
      <c r="O118" s="104" t="s">
        <v>191</v>
      </c>
      <c r="P118" s="191" t="s">
        <v>758</v>
      </c>
      <c r="Q118" s="119" t="s">
        <v>304</v>
      </c>
      <c r="R118" s="119" t="s">
        <v>236</v>
      </c>
      <c r="S118" s="104" t="s">
        <v>759</v>
      </c>
      <c r="T118" s="104" t="s">
        <v>760</v>
      </c>
      <c r="U118" s="120" t="s">
        <v>307</v>
      </c>
      <c r="V118" s="120" t="s">
        <v>307</v>
      </c>
      <c r="W118" s="120" t="s">
        <v>236</v>
      </c>
      <c r="X118" s="120" t="s">
        <v>236</v>
      </c>
      <c r="Y118" s="120" t="s">
        <v>236</v>
      </c>
      <c r="Z118" s="120" t="s">
        <v>236</v>
      </c>
      <c r="AA118" s="120" t="s">
        <v>236</v>
      </c>
      <c r="AB118" s="120" t="s">
        <v>236</v>
      </c>
      <c r="AC118" s="121" t="s">
        <v>236</v>
      </c>
      <c r="AD118" s="122" t="s">
        <v>103</v>
      </c>
      <c r="AE118" s="122" t="s">
        <v>170</v>
      </c>
      <c r="AF118" s="90" t="str">
        <f t="shared" si="29"/>
        <v>BAJO</v>
      </c>
      <c r="AG118" s="122" t="s">
        <v>142</v>
      </c>
      <c r="AH118" s="90" t="str">
        <f t="shared" si="19"/>
        <v>MEDIO</v>
      </c>
      <c r="AI118" s="122" t="s">
        <v>153</v>
      </c>
      <c r="AJ118" s="122" t="s">
        <v>158</v>
      </c>
      <c r="AK118" s="90" t="str">
        <f t="shared" si="20"/>
        <v>ALTO</v>
      </c>
      <c r="AL118" s="91" t="str">
        <f>VLOOKUP($AD118,Tipologías!$B$3:$H$17,2,FALSE)</f>
        <v>BAJO</v>
      </c>
      <c r="AM118" s="91">
        <f t="shared" si="21"/>
        <v>1</v>
      </c>
      <c r="AN118" s="91" t="str">
        <f>VLOOKUP($AE118,Tipologías!$A$21:$C$24,3,FALSE)</f>
        <v>BAJO</v>
      </c>
      <c r="AO118" s="91">
        <f t="shared" si="22"/>
        <v>1</v>
      </c>
      <c r="AP118" s="91">
        <f>VLOOKUP($AI118,Tipologías!$A$38:$B$42,2,FALSE)</f>
        <v>1</v>
      </c>
      <c r="AQ118" s="91">
        <f>VLOOKUP($AJ118,Tipologías!$A$46:$B$53,2,FALSE)</f>
        <v>2.25</v>
      </c>
      <c r="AR118" s="91" t="str">
        <f t="shared" si="23"/>
        <v>BAJO</v>
      </c>
      <c r="AS118" s="91" t="str">
        <f>VLOOKUP($AG118,Tipologías!$A$29:$C$33,3,FALSE)</f>
        <v>MEDIO</v>
      </c>
      <c r="AT118" s="91" t="str">
        <f t="shared" si="30"/>
        <v>ALTO</v>
      </c>
      <c r="AU118" s="91" t="str">
        <f t="shared" si="24"/>
        <v>MEDIO</v>
      </c>
      <c r="AV118" s="126" t="str">
        <f>_xlfn.IFNA(VLOOKUP(AD118,[4]Tipologías!$B$3:$H$17,4,0),"")</f>
        <v>INFORMACIÓN PÚBLICA</v>
      </c>
      <c r="AW118" s="91" t="str">
        <f t="shared" si="25"/>
        <v>IPB</v>
      </c>
      <c r="AX118" s="91" t="str">
        <f>_xlfn.IFNA(VLOOKUP(AD118,Tipologías!$B$3:$H$17,3,0),"")</f>
        <v>N/A</v>
      </c>
      <c r="AY118" s="91" t="str">
        <f>_xlfn.IFNA(VLOOKUP(AD118,Tipologías!$B$3:$H$17,5,0),"")</f>
        <v>N/A</v>
      </c>
      <c r="AZ118" s="91" t="str">
        <f>_xlfn.IFNA(VLOOKUP(AD118,Tipologías!$B$3:$H$17,6,0),"")</f>
        <v>N/A</v>
      </c>
      <c r="BA118" s="129" t="s">
        <v>236</v>
      </c>
      <c r="BB118" s="130">
        <v>44812</v>
      </c>
      <c r="BC118" s="129" t="s">
        <v>236</v>
      </c>
      <c r="BD118" s="122" t="s">
        <v>777</v>
      </c>
      <c r="BE118" s="122" t="s">
        <v>772</v>
      </c>
    </row>
    <row r="119" spans="1:57" ht="100.55" customHeight="1" x14ac:dyDescent="0.25">
      <c r="A119" s="144">
        <v>110</v>
      </c>
      <c r="B119" s="102" t="s">
        <v>69</v>
      </c>
      <c r="C119" s="102" t="s">
        <v>70</v>
      </c>
      <c r="D119" s="103" t="s">
        <v>84</v>
      </c>
      <c r="E119" s="103" t="s">
        <v>761</v>
      </c>
      <c r="F119" s="152" t="s">
        <v>762</v>
      </c>
      <c r="G119" s="152" t="s">
        <v>246</v>
      </c>
      <c r="H119" s="152" t="s">
        <v>84</v>
      </c>
      <c r="I119" s="104" t="s">
        <v>763</v>
      </c>
      <c r="J119" s="102" t="s">
        <v>374</v>
      </c>
      <c r="K119" s="103" t="s">
        <v>375</v>
      </c>
      <c r="L119" s="103" t="s">
        <v>402</v>
      </c>
      <c r="M119" s="103" t="s">
        <v>236</v>
      </c>
      <c r="N119" s="104" t="s">
        <v>736</v>
      </c>
      <c r="O119" s="104" t="s">
        <v>186</v>
      </c>
      <c r="P119" s="191" t="s">
        <v>764</v>
      </c>
      <c r="Q119" s="119" t="s">
        <v>304</v>
      </c>
      <c r="R119" s="119" t="s">
        <v>236</v>
      </c>
      <c r="S119" s="104" t="s">
        <v>426</v>
      </c>
      <c r="T119" s="104" t="s">
        <v>765</v>
      </c>
      <c r="U119" s="120" t="s">
        <v>307</v>
      </c>
      <c r="V119" s="120" t="s">
        <v>307</v>
      </c>
      <c r="W119" s="120" t="s">
        <v>236</v>
      </c>
      <c r="X119" s="120" t="s">
        <v>236</v>
      </c>
      <c r="Y119" s="120" t="s">
        <v>236</v>
      </c>
      <c r="Z119" s="120" t="s">
        <v>236</v>
      </c>
      <c r="AA119" s="120" t="s">
        <v>236</v>
      </c>
      <c r="AB119" s="120" t="s">
        <v>236</v>
      </c>
      <c r="AC119" s="121" t="s">
        <v>236</v>
      </c>
      <c r="AD119" s="122" t="s">
        <v>103</v>
      </c>
      <c r="AE119" s="122" t="s">
        <v>170</v>
      </c>
      <c r="AF119" s="90" t="str">
        <f t="shared" si="29"/>
        <v>BAJO</v>
      </c>
      <c r="AG119" s="124" t="s">
        <v>142</v>
      </c>
      <c r="AH119" s="90" t="str">
        <f t="shared" si="19"/>
        <v>MEDIO</v>
      </c>
      <c r="AI119" s="122" t="s">
        <v>155</v>
      </c>
      <c r="AJ119" s="122" t="s">
        <v>163</v>
      </c>
      <c r="AK119" s="90" t="str">
        <f t="shared" si="20"/>
        <v>MEDIO</v>
      </c>
      <c r="AL119" s="91" t="str">
        <f>VLOOKUP($AD119,Tipologías!$B$3:$H$17,2,FALSE)</f>
        <v>BAJO</v>
      </c>
      <c r="AM119" s="91">
        <f t="shared" si="21"/>
        <v>1</v>
      </c>
      <c r="AN119" s="91" t="str">
        <f>VLOOKUP($AE119,Tipologías!$A$21:$C$24,3,FALSE)</f>
        <v>BAJO</v>
      </c>
      <c r="AO119" s="91">
        <f t="shared" si="22"/>
        <v>1</v>
      </c>
      <c r="AP119" s="91">
        <f>VLOOKUP($AI119,Tipologías!$A$38:$B$42,2,FALSE)</f>
        <v>2</v>
      </c>
      <c r="AQ119" s="91">
        <f>VLOOKUP($AJ119,Tipologías!$A$46:$B$53,2,FALSE)</f>
        <v>0.5</v>
      </c>
      <c r="AR119" s="91" t="str">
        <f t="shared" si="23"/>
        <v>BAJO</v>
      </c>
      <c r="AS119" s="91" t="str">
        <f>VLOOKUP($AG119,Tipologías!$A$29:$C$33,3,FALSE)</f>
        <v>MEDIO</v>
      </c>
      <c r="AT119" s="91" t="str">
        <f t="shared" si="30"/>
        <v>MEDIO</v>
      </c>
      <c r="AU119" s="91" t="str">
        <f t="shared" si="24"/>
        <v>MEDIO</v>
      </c>
      <c r="AV119" s="126" t="str">
        <f>_xlfn.IFNA(VLOOKUP(AD119,[4]Tipologías!$B$3:$H$17,4,0),"")</f>
        <v>INFORMACIÓN PÚBLICA</v>
      </c>
      <c r="AW119" s="91" t="str">
        <f t="shared" si="25"/>
        <v>IPB</v>
      </c>
      <c r="AX119" s="91" t="str">
        <f>_xlfn.IFNA(VLOOKUP(AD119,Tipologías!$B$3:$H$17,3,0),"")</f>
        <v>N/A</v>
      </c>
      <c r="AY119" s="91" t="str">
        <f>_xlfn.IFNA(VLOOKUP(AD119,Tipologías!$B$3:$H$17,5,0),"")</f>
        <v>N/A</v>
      </c>
      <c r="AZ119" s="91" t="str">
        <f>_xlfn.IFNA(VLOOKUP(AD119,Tipologías!$B$3:$H$17,6,0),"")</f>
        <v>N/A</v>
      </c>
      <c r="BA119" s="129" t="s">
        <v>236</v>
      </c>
      <c r="BB119" s="130">
        <v>44812</v>
      </c>
      <c r="BC119" s="129" t="s">
        <v>236</v>
      </c>
      <c r="BD119" s="122" t="s">
        <v>777</v>
      </c>
      <c r="BE119" s="122" t="s">
        <v>772</v>
      </c>
    </row>
    <row r="120" spans="1:57" ht="100.55" customHeight="1" x14ac:dyDescent="0.25">
      <c r="A120" s="144">
        <v>111</v>
      </c>
      <c r="B120" s="102" t="s">
        <v>69</v>
      </c>
      <c r="C120" s="102" t="s">
        <v>70</v>
      </c>
      <c r="D120" s="103" t="s">
        <v>84</v>
      </c>
      <c r="E120" s="103" t="s">
        <v>766</v>
      </c>
      <c r="F120" s="152" t="s">
        <v>767</v>
      </c>
      <c r="G120" s="152" t="s">
        <v>180</v>
      </c>
      <c r="H120" s="152" t="s">
        <v>84</v>
      </c>
      <c r="I120" s="104" t="s">
        <v>768</v>
      </c>
      <c r="J120" s="102" t="s">
        <v>374</v>
      </c>
      <c r="K120" s="103" t="s">
        <v>375</v>
      </c>
      <c r="L120" s="103" t="s">
        <v>401</v>
      </c>
      <c r="M120" s="103" t="s">
        <v>236</v>
      </c>
      <c r="N120" s="104" t="s">
        <v>769</v>
      </c>
      <c r="O120" s="104" t="s">
        <v>191</v>
      </c>
      <c r="P120" s="191" t="s">
        <v>770</v>
      </c>
      <c r="Q120" s="119" t="s">
        <v>304</v>
      </c>
      <c r="R120" s="119" t="s">
        <v>304</v>
      </c>
      <c r="S120" s="104" t="s">
        <v>468</v>
      </c>
      <c r="T120" s="104" t="s">
        <v>524</v>
      </c>
      <c r="U120" s="120" t="s">
        <v>236</v>
      </c>
      <c r="V120" s="120" t="s">
        <v>236</v>
      </c>
      <c r="W120" s="120" t="s">
        <v>236</v>
      </c>
      <c r="X120" s="120" t="s">
        <v>236</v>
      </c>
      <c r="Y120" s="120" t="s">
        <v>236</v>
      </c>
      <c r="Z120" s="120" t="s">
        <v>236</v>
      </c>
      <c r="AA120" s="120" t="s">
        <v>236</v>
      </c>
      <c r="AB120" s="120" t="s">
        <v>236</v>
      </c>
      <c r="AC120" s="121" t="s">
        <v>236</v>
      </c>
      <c r="AD120" s="122" t="s">
        <v>268</v>
      </c>
      <c r="AE120" s="122" t="s">
        <v>172</v>
      </c>
      <c r="AF120" s="90" t="str">
        <f t="shared" si="29"/>
        <v>ALTO</v>
      </c>
      <c r="AG120" s="124" t="s">
        <v>144</v>
      </c>
      <c r="AH120" s="90" t="str">
        <f t="shared" si="19"/>
        <v>ALTO</v>
      </c>
      <c r="AI120" s="122" t="s">
        <v>151</v>
      </c>
      <c r="AJ120" s="122" t="s">
        <v>158</v>
      </c>
      <c r="AK120" s="90" t="str">
        <f t="shared" si="20"/>
        <v>MEDIO</v>
      </c>
      <c r="AL120" s="91" t="str">
        <f>VLOOKUP($AD120,Tipologías!$B$3:$H$17,2,FALSE)</f>
        <v>ALTO</v>
      </c>
      <c r="AM120" s="91">
        <f t="shared" si="21"/>
        <v>3</v>
      </c>
      <c r="AN120" s="91" t="str">
        <f>VLOOKUP($AE120,Tipologías!$A$21:$C$24,3,FALSE)</f>
        <v>MEDIO</v>
      </c>
      <c r="AO120" s="91">
        <f t="shared" si="22"/>
        <v>2</v>
      </c>
      <c r="AP120" s="91">
        <f>VLOOKUP($AI120,Tipologías!$A$38:$B$42,2,FALSE)</f>
        <v>0.5</v>
      </c>
      <c r="AQ120" s="91">
        <f>VLOOKUP($AJ120,Tipologías!$A$46:$B$53,2,FALSE)</f>
        <v>2.25</v>
      </c>
      <c r="AR120" s="91" t="str">
        <f t="shared" si="23"/>
        <v>ALTO</v>
      </c>
      <c r="AS120" s="91" t="str">
        <f>VLOOKUP($AG120,Tipologías!$A$29:$C$33,3,FALSE)</f>
        <v>ALTO</v>
      </c>
      <c r="AT120" s="91" t="str">
        <f t="shared" si="30"/>
        <v>MEDIO</v>
      </c>
      <c r="AU120" s="91" t="str">
        <f t="shared" si="24"/>
        <v>ALTO</v>
      </c>
      <c r="AV120" s="126" t="str">
        <f>_xlfn.IFNA(VLOOKUP(AD120,[4]Tipologías!$B$3:$H$17,4,0),"")</f>
        <v>INFORMACIÓN PÚBLICA CLASIFICADA</v>
      </c>
      <c r="AW120" s="91" t="str">
        <f t="shared" si="25"/>
        <v>IPC</v>
      </c>
      <c r="AX120" s="91" t="str">
        <f>_xlfn.IFNA(VLOOKUP(AD120,Tipologías!$B$3:$H$17,3,0),"")</f>
        <v>LEY 1712, ARTÍCULO 18 LITERAL C "LOS SECRETOS COMERCIALES, INDUSTRIALES Y PROFESIONALES, ASÍ COMO LOS ESTIPULADOS EN EL PARÁGRAFO DEL ARTÍCULO 77 DE LA LEY 1474 DE 2011."</v>
      </c>
      <c r="AY120" s="91" t="str">
        <f>_xlfn.IFNA(VLOOKUP(AD120,Tipologías!$B$3:$H$17,5,0),"")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0" s="91" t="str">
        <f>_xlfn.IFNA(VLOOKUP(AD120,Tipologías!$B$3:$H$17,6,0),"")</f>
        <v>LEY 1712 DE 2014</v>
      </c>
      <c r="BA120" s="129" t="s">
        <v>236</v>
      </c>
      <c r="BB120" s="130">
        <v>44812</v>
      </c>
      <c r="BC120" s="129" t="s">
        <v>236</v>
      </c>
      <c r="BD120" s="122" t="s">
        <v>774</v>
      </c>
      <c r="BE120" s="122" t="s">
        <v>772</v>
      </c>
    </row>
    <row r="121" spans="1:57" ht="100.55" customHeight="1" x14ac:dyDescent="0.25">
      <c r="A121" s="144">
        <v>112</v>
      </c>
      <c r="B121" s="102" t="s">
        <v>73</v>
      </c>
      <c r="C121" s="102" t="s">
        <v>204</v>
      </c>
      <c r="D121" s="103" t="s">
        <v>257</v>
      </c>
      <c r="E121" s="103" t="s">
        <v>778</v>
      </c>
      <c r="F121" s="152" t="s">
        <v>779</v>
      </c>
      <c r="G121" s="152" t="s">
        <v>214</v>
      </c>
      <c r="H121" s="152" t="s">
        <v>257</v>
      </c>
      <c r="I121" s="104" t="s">
        <v>780</v>
      </c>
      <c r="J121" s="102" t="s">
        <v>374</v>
      </c>
      <c r="K121" s="103" t="s">
        <v>375</v>
      </c>
      <c r="L121" s="103" t="s">
        <v>401</v>
      </c>
      <c r="M121" s="103" t="s">
        <v>236</v>
      </c>
      <c r="N121" s="104" t="s">
        <v>781</v>
      </c>
      <c r="O121" s="104" t="s">
        <v>191</v>
      </c>
      <c r="P121" s="103" t="s">
        <v>782</v>
      </c>
      <c r="Q121" s="131" t="s">
        <v>304</v>
      </c>
      <c r="R121" s="131" t="s">
        <v>304</v>
      </c>
      <c r="S121" s="104" t="s">
        <v>236</v>
      </c>
      <c r="T121" s="104" t="s">
        <v>236</v>
      </c>
      <c r="U121" s="132" t="s">
        <v>307</v>
      </c>
      <c r="V121" s="132" t="s">
        <v>307</v>
      </c>
      <c r="W121" s="132" t="s">
        <v>307</v>
      </c>
      <c r="X121" s="132" t="s">
        <v>307</v>
      </c>
      <c r="Y121" s="132" t="s">
        <v>307</v>
      </c>
      <c r="Z121" s="132" t="s">
        <v>307</v>
      </c>
      <c r="AA121" s="132" t="s">
        <v>307</v>
      </c>
      <c r="AB121" s="132" t="s">
        <v>307</v>
      </c>
      <c r="AC121" s="177" t="s">
        <v>236</v>
      </c>
      <c r="AD121" s="133" t="s">
        <v>266</v>
      </c>
      <c r="AE121" s="133" t="s">
        <v>174</v>
      </c>
      <c r="AF121" s="90" t="str">
        <f t="shared" si="29"/>
        <v>ALTO</v>
      </c>
      <c r="AG121" s="134" t="s">
        <v>142</v>
      </c>
      <c r="AH121" s="90" t="str">
        <f t="shared" si="19"/>
        <v>MEDIO</v>
      </c>
      <c r="AI121" s="136" t="s">
        <v>151</v>
      </c>
      <c r="AJ121" s="136" t="s">
        <v>160</v>
      </c>
      <c r="AK121" s="90" t="str">
        <f t="shared" si="20"/>
        <v>MEDIO</v>
      </c>
      <c r="AL121" s="91" t="str">
        <f>VLOOKUP($AD121,Tipologías!$B$3:$H$17,2,FALSE)</f>
        <v>ALTO</v>
      </c>
      <c r="AM121" s="91">
        <f t="shared" si="21"/>
        <v>3</v>
      </c>
      <c r="AN121" s="91" t="str">
        <f>VLOOKUP($AE121,Tipologías!$A$21:$C$24,3,FALSE)</f>
        <v>ALTO</v>
      </c>
      <c r="AO121" s="91">
        <f t="shared" si="22"/>
        <v>3</v>
      </c>
      <c r="AP121" s="91">
        <f>VLOOKUP($AI121,Tipologías!$A$38:$B$42,2,FALSE)</f>
        <v>0.5</v>
      </c>
      <c r="AQ121" s="91">
        <f>VLOOKUP($AJ121,Tipologías!$A$46:$B$53,2,FALSE)</f>
        <v>1.5</v>
      </c>
      <c r="AR121" s="91" t="str">
        <f t="shared" si="23"/>
        <v>ALTO</v>
      </c>
      <c r="AS121" s="91" t="str">
        <f>VLOOKUP($AG121,Tipologías!$A$29:$C$33,3,FALSE)</f>
        <v>MEDIO</v>
      </c>
      <c r="AT121" s="91" t="str">
        <f t="shared" si="30"/>
        <v>MEDIO</v>
      </c>
      <c r="AU121" s="91" t="str">
        <f t="shared" si="24"/>
        <v>MEDIO</v>
      </c>
      <c r="AV121" s="137" t="s">
        <v>108</v>
      </c>
      <c r="AW121" s="91" t="str">
        <f t="shared" si="25"/>
        <v>IPC</v>
      </c>
      <c r="AX121" s="91" t="str">
        <f>_xlfn.IFNA(VLOOKUP(AD121,Tipologías!$B$3:$H$17,3,0),"")</f>
        <v>LEY 1712, ARTÍCULO 18 LITERAL A "EL DERECHO DE TODA PERSONA A LA INTIMIDAD."</v>
      </c>
      <c r="AY121" s="91" t="str">
        <f>_xlfn.IFNA(VLOOKUP(AD121,Tipologías!$B$3:$H$17,5,0),"")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1" s="91" t="str">
        <f>_xlfn.IFNA(VLOOKUP(AD121,Tipologías!$B$3:$H$17,6,0),"")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1" s="139" t="s">
        <v>238</v>
      </c>
      <c r="BB121" s="140">
        <v>44812</v>
      </c>
      <c r="BC121" s="139" t="s">
        <v>281</v>
      </c>
      <c r="BD121" s="138" t="s">
        <v>801</v>
      </c>
      <c r="BE121" s="138" t="s">
        <v>802</v>
      </c>
    </row>
    <row r="122" spans="1:57" ht="100.55" customHeight="1" x14ac:dyDescent="0.25">
      <c r="A122" s="144">
        <v>113</v>
      </c>
      <c r="B122" s="102" t="s">
        <v>73</v>
      </c>
      <c r="C122" s="102" t="s">
        <v>204</v>
      </c>
      <c r="D122" s="103" t="s">
        <v>257</v>
      </c>
      <c r="E122" s="103" t="s">
        <v>783</v>
      </c>
      <c r="F122" s="152" t="s">
        <v>784</v>
      </c>
      <c r="G122" s="152" t="s">
        <v>246</v>
      </c>
      <c r="H122" s="152" t="s">
        <v>257</v>
      </c>
      <c r="I122" s="104" t="s">
        <v>785</v>
      </c>
      <c r="J122" s="102" t="s">
        <v>374</v>
      </c>
      <c r="K122" s="103" t="s">
        <v>375</v>
      </c>
      <c r="L122" s="103" t="s">
        <v>401</v>
      </c>
      <c r="M122" s="103" t="s">
        <v>236</v>
      </c>
      <c r="N122" s="104" t="s">
        <v>786</v>
      </c>
      <c r="O122" s="104" t="s">
        <v>191</v>
      </c>
      <c r="P122" s="103" t="s">
        <v>384</v>
      </c>
      <c r="Q122" s="131"/>
      <c r="R122" s="131" t="s">
        <v>304</v>
      </c>
      <c r="S122" s="104" t="s">
        <v>787</v>
      </c>
      <c r="T122" s="104" t="s">
        <v>788</v>
      </c>
      <c r="U122" s="132" t="s">
        <v>307</v>
      </c>
      <c r="V122" s="132" t="s">
        <v>307</v>
      </c>
      <c r="W122" s="132" t="s">
        <v>307</v>
      </c>
      <c r="X122" s="132" t="s">
        <v>308</v>
      </c>
      <c r="Y122" s="132" t="s">
        <v>307</v>
      </c>
      <c r="Z122" s="132" t="s">
        <v>307</v>
      </c>
      <c r="AA122" s="132" t="s">
        <v>307</v>
      </c>
      <c r="AB122" s="132" t="s">
        <v>307</v>
      </c>
      <c r="AC122" s="177" t="s">
        <v>236</v>
      </c>
      <c r="AD122" s="133" t="s">
        <v>266</v>
      </c>
      <c r="AE122" s="133" t="s">
        <v>174</v>
      </c>
      <c r="AF122" s="90" t="str">
        <f t="shared" si="29"/>
        <v>ALTO</v>
      </c>
      <c r="AG122" s="135" t="s">
        <v>142</v>
      </c>
      <c r="AH122" s="90" t="str">
        <f t="shared" ref="AH122:AH131" si="31">_xlfn.IFNA((AS122),"")</f>
        <v>MEDIO</v>
      </c>
      <c r="AI122" s="136" t="s">
        <v>151</v>
      </c>
      <c r="AJ122" s="136" t="s">
        <v>160</v>
      </c>
      <c r="AK122" s="90" t="str">
        <f t="shared" ref="AK122:AK131" si="32">_xlfn.IFNA((AT122),"")</f>
        <v>MEDIO</v>
      </c>
      <c r="AL122" s="91" t="str">
        <f>VLOOKUP($AD122,Tipologías!$B$3:$H$17,2,FALSE)</f>
        <v>ALTO</v>
      </c>
      <c r="AM122" s="91">
        <f t="shared" ref="AM122:AM145" si="33">IF(AD122="",0,IF(AL122="Bajo",1,IF(AL122="Medio",2,3)))</f>
        <v>3</v>
      </c>
      <c r="AN122" s="91" t="str">
        <f>VLOOKUP($AE122,Tipologías!$A$21:$C$24,3,FALSE)</f>
        <v>ALTO</v>
      </c>
      <c r="AO122" s="91">
        <f t="shared" ref="AO122:AO145" si="34">IF(AE122="",0,IF(AN122="Bajo",1,IF(AN122="Medio",2,3)))</f>
        <v>3</v>
      </c>
      <c r="AP122" s="91">
        <f>VLOOKUP($AI122,Tipologías!$A$38:$B$42,2,FALSE)</f>
        <v>0.5</v>
      </c>
      <c r="AQ122" s="91">
        <f>VLOOKUP($AJ122,Tipologías!$A$46:$B$53,2,FALSE)</f>
        <v>1.5</v>
      </c>
      <c r="AR122" s="91" t="str">
        <f t="shared" ref="AR122:AR131" si="35">IF(MAX(AM122,AO122)=3,"ALTO",IF(MAX(AM122,AO122)=2,"MEDIO",IF(MAX(AM122,AO122)=1,"BAJO","  ")))</f>
        <v>ALTO</v>
      </c>
      <c r="AS122" s="91" t="str">
        <f>VLOOKUP($AG122,Tipologías!$A$29:$C$33,3,FALSE)</f>
        <v>MEDIO</v>
      </c>
      <c r="AT122" s="91" t="str">
        <f t="shared" si="30"/>
        <v>MEDIO</v>
      </c>
      <c r="AU122" s="91" t="str">
        <f t="shared" ref="AU122:AU131" si="36">_xlfn.IFNA(IF(AND(AR122="BAJO",AS122="BAJO",AT122="BAJO"),"BAJO",IF(AND(AR122="ALTO",AS122="ALTO",AT122="ALTO"),"ALTO",IF(COUNTIF(AR122:AT122,"ALTO")=2,"ALTO","MEDIO")))," ")</f>
        <v>MEDIO</v>
      </c>
      <c r="AV122" s="137" t="s">
        <v>108</v>
      </c>
      <c r="AW122" s="91" t="str">
        <f t="shared" ref="AW122:AW131" si="37">IF(AV122="INFORMACIÓN PÚBLICA","IPB",IF(AV122="INFORMACIÓN PÚBLICA CLASIFICADA","IPC",IF(AV122="INFORMACIÓN PÚBLICA RESERVADA","IPR",IF(AV122="",""))))</f>
        <v>IPC</v>
      </c>
      <c r="AX122" s="91" t="str">
        <f>_xlfn.IFNA(VLOOKUP(AD122,Tipologías!$B$3:$H$17,3,0),"")</f>
        <v>LEY 1712, ARTÍCULO 18 LITERAL A "EL DERECHO DE TODA PERSONA A LA INTIMIDAD."</v>
      </c>
      <c r="AY122" s="91" t="str">
        <f>_xlfn.IFNA(VLOOKUP(AD122,Tipologías!$B$3:$H$17,5,0),"")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2" s="91" t="str">
        <f>_xlfn.IFNA(VLOOKUP(AD122,Tipologías!$B$3:$H$17,6,0),"")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2" s="139" t="s">
        <v>238</v>
      </c>
      <c r="BB122" s="140">
        <v>44812</v>
      </c>
      <c r="BC122" s="139" t="s">
        <v>289</v>
      </c>
      <c r="BD122" s="138" t="s">
        <v>803</v>
      </c>
      <c r="BE122" s="138" t="s">
        <v>802</v>
      </c>
    </row>
    <row r="123" spans="1:57" ht="100.55" customHeight="1" x14ac:dyDescent="0.25">
      <c r="A123" s="144">
        <v>114</v>
      </c>
      <c r="B123" s="102" t="s">
        <v>73</v>
      </c>
      <c r="C123" s="102" t="s">
        <v>204</v>
      </c>
      <c r="D123" s="103" t="s">
        <v>257</v>
      </c>
      <c r="E123" s="103" t="s">
        <v>789</v>
      </c>
      <c r="F123" s="152" t="s">
        <v>790</v>
      </c>
      <c r="G123" s="152" t="s">
        <v>246</v>
      </c>
      <c r="H123" s="152" t="s">
        <v>257</v>
      </c>
      <c r="I123" s="104" t="s">
        <v>785</v>
      </c>
      <c r="J123" s="102" t="s">
        <v>380</v>
      </c>
      <c r="K123" s="103" t="s">
        <v>375</v>
      </c>
      <c r="L123" s="103" t="s">
        <v>401</v>
      </c>
      <c r="M123" s="103" t="s">
        <v>791</v>
      </c>
      <c r="N123" s="104" t="s">
        <v>786</v>
      </c>
      <c r="O123" s="104" t="s">
        <v>191</v>
      </c>
      <c r="P123" s="103" t="s">
        <v>792</v>
      </c>
      <c r="Q123" s="131" t="s">
        <v>304</v>
      </c>
      <c r="R123" s="131" t="s">
        <v>304</v>
      </c>
      <c r="S123" s="103" t="s">
        <v>236</v>
      </c>
      <c r="T123" s="184" t="s">
        <v>236</v>
      </c>
      <c r="U123" s="132" t="s">
        <v>307</v>
      </c>
      <c r="V123" s="132" t="s">
        <v>307</v>
      </c>
      <c r="W123" s="132" t="s">
        <v>308</v>
      </c>
      <c r="X123" s="132" t="s">
        <v>307</v>
      </c>
      <c r="Y123" s="132" t="s">
        <v>308</v>
      </c>
      <c r="Z123" s="132" t="s">
        <v>308</v>
      </c>
      <c r="AA123" s="132" t="s">
        <v>236</v>
      </c>
      <c r="AB123" s="132" t="s">
        <v>236</v>
      </c>
      <c r="AC123" s="177" t="s">
        <v>236</v>
      </c>
      <c r="AD123" s="133" t="s">
        <v>268</v>
      </c>
      <c r="AE123" s="133" t="s">
        <v>174</v>
      </c>
      <c r="AF123" s="90" t="str">
        <f t="shared" si="29"/>
        <v>ALTO</v>
      </c>
      <c r="AG123" s="134" t="s">
        <v>142</v>
      </c>
      <c r="AH123" s="90" t="str">
        <f t="shared" si="31"/>
        <v>MEDIO</v>
      </c>
      <c r="AI123" s="136" t="s">
        <v>151</v>
      </c>
      <c r="AJ123" s="136" t="s">
        <v>160</v>
      </c>
      <c r="AK123" s="90" t="str">
        <f t="shared" si="32"/>
        <v>MEDIO</v>
      </c>
      <c r="AL123" s="91" t="str">
        <f>VLOOKUP($AD123,Tipologías!$B$3:$H$17,2,FALSE)</f>
        <v>ALTO</v>
      </c>
      <c r="AM123" s="91">
        <f t="shared" si="33"/>
        <v>3</v>
      </c>
      <c r="AN123" s="91" t="str">
        <f>VLOOKUP($AE123,Tipologías!$A$21:$C$24,3,FALSE)</f>
        <v>ALTO</v>
      </c>
      <c r="AO123" s="91">
        <f t="shared" si="34"/>
        <v>3</v>
      </c>
      <c r="AP123" s="91">
        <f>VLOOKUP($AI123,Tipologías!$A$38:$B$42,2,FALSE)</f>
        <v>0.5</v>
      </c>
      <c r="AQ123" s="91">
        <f>VLOOKUP($AJ123,Tipologías!$A$46:$B$53,2,FALSE)</f>
        <v>1.5</v>
      </c>
      <c r="AR123" s="91" t="str">
        <f t="shared" si="35"/>
        <v>ALTO</v>
      </c>
      <c r="AS123" s="91" t="str">
        <f>VLOOKUP($AG123,Tipologías!$A$29:$C$33,3,FALSE)</f>
        <v>MEDIO</v>
      </c>
      <c r="AT123" s="91" t="str">
        <f t="shared" si="30"/>
        <v>MEDIO</v>
      </c>
      <c r="AU123" s="91" t="str">
        <f t="shared" si="36"/>
        <v>MEDIO</v>
      </c>
      <c r="AV123" s="137" t="s">
        <v>108</v>
      </c>
      <c r="AW123" s="91" t="str">
        <f t="shared" si="37"/>
        <v>IPC</v>
      </c>
      <c r="AX123" s="91" t="str">
        <f>_xlfn.IFNA(VLOOKUP(AD123,Tipologías!$B$3:$H$17,3,0),"")</f>
        <v>LEY 1712, ARTÍCULO 18 LITERAL C "LOS SECRETOS COMERCIALES, INDUSTRIALES Y PROFESIONALES, ASÍ COMO LOS ESTIPULADOS EN EL PARÁGRAFO DEL ARTÍCULO 77 DE LA LEY 1474 DE 2011."</v>
      </c>
      <c r="AY123" s="91" t="str">
        <f>_xlfn.IFNA(VLOOKUP(AD123,Tipologías!$B$3:$H$17,5,0),"")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3" s="91" t="str">
        <f>_xlfn.IFNA(VLOOKUP(AD123,Tipologías!$B$3:$H$17,6,0),"")</f>
        <v>LEY 1712 DE 2014</v>
      </c>
      <c r="BA123" s="139" t="s">
        <v>238</v>
      </c>
      <c r="BB123" s="140">
        <v>44812</v>
      </c>
      <c r="BC123" s="139" t="s">
        <v>281</v>
      </c>
      <c r="BD123" s="138" t="s">
        <v>804</v>
      </c>
      <c r="BE123" s="138" t="s">
        <v>802</v>
      </c>
    </row>
    <row r="124" spans="1:57" ht="100.55" customHeight="1" x14ac:dyDescent="0.25">
      <c r="A124" s="144">
        <v>115</v>
      </c>
      <c r="B124" s="102" t="s">
        <v>73</v>
      </c>
      <c r="C124" s="102" t="s">
        <v>204</v>
      </c>
      <c r="D124" s="103" t="s">
        <v>257</v>
      </c>
      <c r="E124" s="103" t="s">
        <v>793</v>
      </c>
      <c r="F124" s="152" t="s">
        <v>794</v>
      </c>
      <c r="G124" s="152" t="s">
        <v>214</v>
      </c>
      <c r="H124" s="152" t="s">
        <v>257</v>
      </c>
      <c r="I124" s="104" t="s">
        <v>257</v>
      </c>
      <c r="J124" s="102" t="s">
        <v>374</v>
      </c>
      <c r="K124" s="103" t="s">
        <v>375</v>
      </c>
      <c r="L124" s="103" t="s">
        <v>401</v>
      </c>
      <c r="M124" s="103" t="s">
        <v>236</v>
      </c>
      <c r="N124" s="104" t="s">
        <v>476</v>
      </c>
      <c r="O124" s="104" t="s">
        <v>191</v>
      </c>
      <c r="P124" s="103" t="s">
        <v>795</v>
      </c>
      <c r="Q124" s="131"/>
      <c r="R124" s="131" t="s">
        <v>304</v>
      </c>
      <c r="S124" s="103" t="s">
        <v>236</v>
      </c>
      <c r="T124" s="184" t="s">
        <v>236</v>
      </c>
      <c r="U124" s="132" t="s">
        <v>307</v>
      </c>
      <c r="V124" s="132" t="s">
        <v>307</v>
      </c>
      <c r="W124" s="132" t="s">
        <v>307</v>
      </c>
      <c r="X124" s="132" t="s">
        <v>308</v>
      </c>
      <c r="Y124" s="132" t="s">
        <v>307</v>
      </c>
      <c r="Z124" s="132" t="s">
        <v>307</v>
      </c>
      <c r="AA124" s="132" t="s">
        <v>307</v>
      </c>
      <c r="AB124" s="132" t="s">
        <v>307</v>
      </c>
      <c r="AC124" s="177" t="s">
        <v>236</v>
      </c>
      <c r="AD124" s="133" t="s">
        <v>266</v>
      </c>
      <c r="AE124" s="133" t="s">
        <v>174</v>
      </c>
      <c r="AF124" s="90" t="str">
        <f t="shared" si="29"/>
        <v>ALTO</v>
      </c>
      <c r="AG124" s="135" t="s">
        <v>142</v>
      </c>
      <c r="AH124" s="90" t="str">
        <f t="shared" si="31"/>
        <v>MEDIO</v>
      </c>
      <c r="AI124" s="136" t="s">
        <v>153</v>
      </c>
      <c r="AJ124" s="136" t="s">
        <v>161</v>
      </c>
      <c r="AK124" s="90" t="str">
        <f t="shared" si="32"/>
        <v>MEDIO</v>
      </c>
      <c r="AL124" s="91" t="str">
        <f>VLOOKUP($AD124,Tipologías!$B$3:$H$17,2,FALSE)</f>
        <v>ALTO</v>
      </c>
      <c r="AM124" s="91">
        <f t="shared" si="33"/>
        <v>3</v>
      </c>
      <c r="AN124" s="91" t="str">
        <f>VLOOKUP($AE124,Tipologías!$A$21:$C$24,3,FALSE)</f>
        <v>ALTO</v>
      </c>
      <c r="AO124" s="91">
        <f t="shared" si="34"/>
        <v>3</v>
      </c>
      <c r="AP124" s="91">
        <f>VLOOKUP($AI124,Tipologías!$A$38:$B$42,2,FALSE)</f>
        <v>1</v>
      </c>
      <c r="AQ124" s="91">
        <f>VLOOKUP($AJ124,Tipologías!$A$46:$B$53,2,FALSE)</f>
        <v>1.25</v>
      </c>
      <c r="AR124" s="91" t="str">
        <f t="shared" si="35"/>
        <v>ALTO</v>
      </c>
      <c r="AS124" s="91" t="str">
        <f>VLOOKUP($AG124,Tipologías!$A$29:$C$33,3,FALSE)</f>
        <v>MEDIO</v>
      </c>
      <c r="AT124" s="91" t="str">
        <f t="shared" si="30"/>
        <v>MEDIO</v>
      </c>
      <c r="AU124" s="91" t="str">
        <f t="shared" si="36"/>
        <v>MEDIO</v>
      </c>
      <c r="AV124" s="137" t="s">
        <v>108</v>
      </c>
      <c r="AW124" s="91" t="str">
        <f t="shared" si="37"/>
        <v>IPC</v>
      </c>
      <c r="AX124" s="91" t="str">
        <f>_xlfn.IFNA(VLOOKUP(AD124,Tipologías!$B$3:$H$17,3,0),"")</f>
        <v>LEY 1712, ARTÍCULO 18 LITERAL A "EL DERECHO DE TODA PERSONA A LA INTIMIDAD."</v>
      </c>
      <c r="AY124" s="91" t="str">
        <f>_xlfn.IFNA(VLOOKUP(AD124,Tipologías!$B$3:$H$17,5,0),"")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4" s="91" t="str">
        <f>_xlfn.IFNA(VLOOKUP(AD124,Tipologías!$B$3:$H$17,6,0),"")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4" s="139" t="s">
        <v>236</v>
      </c>
      <c r="BB124" s="140">
        <v>44812</v>
      </c>
      <c r="BC124" s="139" t="s">
        <v>242</v>
      </c>
      <c r="BD124" s="138" t="s">
        <v>805</v>
      </c>
      <c r="BE124" s="138" t="s">
        <v>802</v>
      </c>
    </row>
    <row r="125" spans="1:57" ht="100.55" customHeight="1" x14ac:dyDescent="0.25">
      <c r="A125" s="144">
        <v>116</v>
      </c>
      <c r="B125" s="102" t="s">
        <v>73</v>
      </c>
      <c r="C125" s="102" t="s">
        <v>204</v>
      </c>
      <c r="D125" s="103" t="s">
        <v>257</v>
      </c>
      <c r="E125" s="103" t="s">
        <v>796</v>
      </c>
      <c r="F125" s="152" t="s">
        <v>797</v>
      </c>
      <c r="G125" s="152" t="s">
        <v>180</v>
      </c>
      <c r="H125" s="152" t="s">
        <v>257</v>
      </c>
      <c r="I125" s="104" t="s">
        <v>257</v>
      </c>
      <c r="J125" s="102" t="s">
        <v>374</v>
      </c>
      <c r="K125" s="103" t="s">
        <v>375</v>
      </c>
      <c r="L125" s="103" t="s">
        <v>401</v>
      </c>
      <c r="M125" s="103" t="s">
        <v>236</v>
      </c>
      <c r="N125" s="104" t="s">
        <v>476</v>
      </c>
      <c r="O125" s="104" t="s">
        <v>191</v>
      </c>
      <c r="P125" s="104" t="s">
        <v>798</v>
      </c>
      <c r="Q125" s="131" t="s">
        <v>304</v>
      </c>
      <c r="R125" s="131"/>
      <c r="S125" s="104" t="s">
        <v>236</v>
      </c>
      <c r="T125" s="104" t="s">
        <v>236</v>
      </c>
      <c r="U125" s="132" t="s">
        <v>308</v>
      </c>
      <c r="V125" s="132" t="s">
        <v>308</v>
      </c>
      <c r="W125" s="132" t="s">
        <v>308</v>
      </c>
      <c r="X125" s="132" t="s">
        <v>308</v>
      </c>
      <c r="Y125" s="132" t="s">
        <v>308</v>
      </c>
      <c r="Z125" s="132" t="s">
        <v>308</v>
      </c>
      <c r="AA125" s="132" t="s">
        <v>236</v>
      </c>
      <c r="AB125" s="132" t="s">
        <v>236</v>
      </c>
      <c r="AC125" s="104" t="s">
        <v>236</v>
      </c>
      <c r="AD125" s="133" t="s">
        <v>103</v>
      </c>
      <c r="AE125" s="133" t="s">
        <v>170</v>
      </c>
      <c r="AF125" s="90" t="str">
        <f t="shared" si="29"/>
        <v>BAJO</v>
      </c>
      <c r="AG125" s="135" t="s">
        <v>142</v>
      </c>
      <c r="AH125" s="90" t="str">
        <f t="shared" si="31"/>
        <v>MEDIO</v>
      </c>
      <c r="AI125" s="136" t="s">
        <v>151</v>
      </c>
      <c r="AJ125" s="136" t="s">
        <v>158</v>
      </c>
      <c r="AK125" s="90" t="str">
        <f t="shared" si="32"/>
        <v>MEDIO</v>
      </c>
      <c r="AL125" s="91" t="str">
        <f>VLOOKUP($AD125,Tipologías!$B$3:$H$17,2,FALSE)</f>
        <v>BAJO</v>
      </c>
      <c r="AM125" s="91">
        <f t="shared" si="33"/>
        <v>1</v>
      </c>
      <c r="AN125" s="91" t="str">
        <f>VLOOKUP($AE125,Tipologías!$A$21:$C$24,3,FALSE)</f>
        <v>BAJO</v>
      </c>
      <c r="AO125" s="91">
        <f t="shared" si="34"/>
        <v>1</v>
      </c>
      <c r="AP125" s="91">
        <f>VLOOKUP($AI125,Tipologías!$A$38:$B$42,2,FALSE)</f>
        <v>0.5</v>
      </c>
      <c r="AQ125" s="91">
        <f>VLOOKUP($AJ125,Tipologías!$A$46:$B$53,2,FALSE)</f>
        <v>2.25</v>
      </c>
      <c r="AR125" s="91" t="str">
        <f t="shared" si="35"/>
        <v>BAJO</v>
      </c>
      <c r="AS125" s="91" t="str">
        <f>VLOOKUP($AG125,Tipologías!$A$29:$C$33,3,FALSE)</f>
        <v>MEDIO</v>
      </c>
      <c r="AT125" s="91" t="str">
        <f t="shared" si="30"/>
        <v>MEDIO</v>
      </c>
      <c r="AU125" s="91" t="str">
        <f t="shared" si="36"/>
        <v>MEDIO</v>
      </c>
      <c r="AV125" s="137" t="s">
        <v>105</v>
      </c>
      <c r="AW125" s="91" t="str">
        <f t="shared" si="37"/>
        <v>IPB</v>
      </c>
      <c r="AX125" s="91" t="str">
        <f>_xlfn.IFNA(VLOOKUP(AD125,Tipologías!$B$3:$H$17,3,0),"")</f>
        <v>N/A</v>
      </c>
      <c r="AY125" s="91" t="str">
        <f>_xlfn.IFNA(VLOOKUP(AD125,Tipologías!$B$3:$H$17,5,0),"")</f>
        <v>N/A</v>
      </c>
      <c r="AZ125" s="91" t="str">
        <f>_xlfn.IFNA(VLOOKUP(AD125,Tipologías!$B$3:$H$17,6,0),"")</f>
        <v>N/A</v>
      </c>
      <c r="BA125" s="139" t="s">
        <v>236</v>
      </c>
      <c r="BB125" s="140">
        <v>44812</v>
      </c>
      <c r="BC125" s="139" t="s">
        <v>236</v>
      </c>
      <c r="BD125" s="138" t="s">
        <v>805</v>
      </c>
      <c r="BE125" s="138" t="s">
        <v>802</v>
      </c>
    </row>
    <row r="126" spans="1:57" ht="100.55" customHeight="1" x14ac:dyDescent="0.25">
      <c r="A126" s="144">
        <v>117</v>
      </c>
      <c r="B126" s="102" t="s">
        <v>73</v>
      </c>
      <c r="C126" s="102" t="s">
        <v>204</v>
      </c>
      <c r="D126" s="103" t="s">
        <v>257</v>
      </c>
      <c r="E126" s="103" t="s">
        <v>799</v>
      </c>
      <c r="F126" s="152" t="s">
        <v>800</v>
      </c>
      <c r="G126" s="152" t="s">
        <v>213</v>
      </c>
      <c r="H126" s="152" t="s">
        <v>257</v>
      </c>
      <c r="I126" s="104" t="s">
        <v>257</v>
      </c>
      <c r="J126" s="102"/>
      <c r="K126" s="103" t="s">
        <v>375</v>
      </c>
      <c r="L126" s="103" t="s">
        <v>401</v>
      </c>
      <c r="M126" s="103" t="s">
        <v>236</v>
      </c>
      <c r="N126" s="104" t="s">
        <v>236</v>
      </c>
      <c r="O126" s="104"/>
      <c r="P126" s="103" t="s">
        <v>236</v>
      </c>
      <c r="Q126" s="131" t="s">
        <v>236</v>
      </c>
      <c r="R126" s="131" t="s">
        <v>236</v>
      </c>
      <c r="S126" s="103" t="s">
        <v>236</v>
      </c>
      <c r="T126" s="185" t="s">
        <v>236</v>
      </c>
      <c r="U126" s="132" t="s">
        <v>236</v>
      </c>
      <c r="V126" s="132" t="s">
        <v>236</v>
      </c>
      <c r="W126" s="132" t="s">
        <v>236</v>
      </c>
      <c r="X126" s="132" t="s">
        <v>236</v>
      </c>
      <c r="Y126" s="132" t="s">
        <v>236</v>
      </c>
      <c r="Z126" s="132" t="s">
        <v>236</v>
      </c>
      <c r="AA126" s="132" t="s">
        <v>236</v>
      </c>
      <c r="AB126" s="132" t="s">
        <v>236</v>
      </c>
      <c r="AC126" s="177" t="s">
        <v>236</v>
      </c>
      <c r="AD126" s="133" t="s">
        <v>268</v>
      </c>
      <c r="AE126" s="133" t="s">
        <v>174</v>
      </c>
      <c r="AF126" s="90" t="str">
        <f t="shared" si="29"/>
        <v>ALTO</v>
      </c>
      <c r="AG126" s="135" t="s">
        <v>144</v>
      </c>
      <c r="AH126" s="90" t="str">
        <f t="shared" si="31"/>
        <v>ALTO</v>
      </c>
      <c r="AI126" s="136" t="s">
        <v>151</v>
      </c>
      <c r="AJ126" s="136" t="s">
        <v>159</v>
      </c>
      <c r="AK126" s="90" t="str">
        <f t="shared" si="32"/>
        <v>MEDIO</v>
      </c>
      <c r="AL126" s="91" t="str">
        <f>VLOOKUP($AD126,Tipologías!$B$3:$H$17,2,FALSE)</f>
        <v>ALTO</v>
      </c>
      <c r="AM126" s="91">
        <f t="shared" si="33"/>
        <v>3</v>
      </c>
      <c r="AN126" s="91" t="str">
        <f>VLOOKUP($AE126,Tipologías!$A$21:$C$24,3,FALSE)</f>
        <v>ALTO</v>
      </c>
      <c r="AO126" s="91">
        <f t="shared" si="34"/>
        <v>3</v>
      </c>
      <c r="AP126" s="91">
        <f>VLOOKUP($AI126,Tipologías!$A$38:$B$42,2,FALSE)</f>
        <v>0.5</v>
      </c>
      <c r="AQ126" s="91">
        <f>VLOOKUP($AJ126,Tipologías!$A$46:$B$53,2,FALSE)</f>
        <v>2</v>
      </c>
      <c r="AR126" s="91" t="str">
        <f t="shared" si="35"/>
        <v>ALTO</v>
      </c>
      <c r="AS126" s="91" t="str">
        <f>VLOOKUP($AG126,Tipologías!$A$29:$C$33,3,FALSE)</f>
        <v>ALTO</v>
      </c>
      <c r="AT126" s="91" t="str">
        <f t="shared" si="30"/>
        <v>MEDIO</v>
      </c>
      <c r="AU126" s="91" t="str">
        <f t="shared" si="36"/>
        <v>ALTO</v>
      </c>
      <c r="AV126" s="137" t="s">
        <v>108</v>
      </c>
      <c r="AW126" s="91" t="str">
        <f t="shared" si="37"/>
        <v>IPC</v>
      </c>
      <c r="AX126" s="91" t="str">
        <f>_xlfn.IFNA(VLOOKUP(AD126,Tipologías!$B$3:$H$17,3,0),"")</f>
        <v>LEY 1712, ARTÍCULO 18 LITERAL C "LOS SECRETOS COMERCIALES, INDUSTRIALES Y PROFESIONALES, ASÍ COMO LOS ESTIPULADOS EN EL PARÁGRAFO DEL ARTÍCULO 77 DE LA LEY 1474 DE 2011."</v>
      </c>
      <c r="AY126" s="91" t="str">
        <f>_xlfn.IFNA(VLOOKUP(AD126,Tipologías!$B$3:$H$17,5,0),"")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6" s="91" t="str">
        <f>_xlfn.IFNA(VLOOKUP(AD126,Tipologías!$B$3:$H$17,6,0),"")</f>
        <v>LEY 1712 DE 2014</v>
      </c>
      <c r="BA126" s="139" t="s">
        <v>236</v>
      </c>
      <c r="BB126" s="140">
        <v>44812</v>
      </c>
      <c r="BC126" s="139" t="s">
        <v>236</v>
      </c>
      <c r="BD126" s="138" t="s">
        <v>805</v>
      </c>
      <c r="BE126" s="138" t="s">
        <v>802</v>
      </c>
    </row>
    <row r="127" spans="1:57" ht="100.55" customHeight="1" x14ac:dyDescent="0.25">
      <c r="A127" s="144">
        <v>118</v>
      </c>
      <c r="B127" s="102" t="s">
        <v>73</v>
      </c>
      <c r="C127" s="102" t="s">
        <v>207</v>
      </c>
      <c r="D127" s="103" t="s">
        <v>258</v>
      </c>
      <c r="E127" s="103" t="s">
        <v>806</v>
      </c>
      <c r="F127" s="152" t="s">
        <v>807</v>
      </c>
      <c r="G127" s="152" t="s">
        <v>214</v>
      </c>
      <c r="H127" s="152" t="s">
        <v>808</v>
      </c>
      <c r="I127" s="104" t="s">
        <v>809</v>
      </c>
      <c r="J127" s="102" t="s">
        <v>374</v>
      </c>
      <c r="K127" s="103" t="s">
        <v>375</v>
      </c>
      <c r="L127" s="103" t="s">
        <v>402</v>
      </c>
      <c r="M127" s="103" t="s">
        <v>236</v>
      </c>
      <c r="N127" s="104" t="s">
        <v>810</v>
      </c>
      <c r="O127" s="104" t="s">
        <v>191</v>
      </c>
      <c r="P127" s="103" t="s">
        <v>811</v>
      </c>
      <c r="Q127" s="144" t="s">
        <v>304</v>
      </c>
      <c r="R127" s="144" t="s">
        <v>304</v>
      </c>
      <c r="S127" s="103" t="s">
        <v>236</v>
      </c>
      <c r="T127" s="184" t="s">
        <v>236</v>
      </c>
      <c r="U127" s="145" t="s">
        <v>307</v>
      </c>
      <c r="V127" s="145" t="s">
        <v>307</v>
      </c>
      <c r="W127" s="145" t="s">
        <v>308</v>
      </c>
      <c r="X127" s="145" t="s">
        <v>307</v>
      </c>
      <c r="Y127" s="145" t="s">
        <v>308</v>
      </c>
      <c r="Z127" s="145" t="s">
        <v>308</v>
      </c>
      <c r="AA127" s="145" t="s">
        <v>307</v>
      </c>
      <c r="AB127" s="145" t="s">
        <v>307</v>
      </c>
      <c r="AC127" s="177" t="s">
        <v>236</v>
      </c>
      <c r="AD127" s="146" t="s">
        <v>266</v>
      </c>
      <c r="AE127" s="146" t="s">
        <v>172</v>
      </c>
      <c r="AF127" s="90" t="str">
        <f t="shared" ref="AF127:AF132" si="38">AR127</f>
        <v>ALTO</v>
      </c>
      <c r="AG127" s="148" t="s">
        <v>142</v>
      </c>
      <c r="AH127" s="90" t="str">
        <f t="shared" si="31"/>
        <v>MEDIO</v>
      </c>
      <c r="AI127" s="150" t="s">
        <v>151</v>
      </c>
      <c r="AJ127" s="150" t="s">
        <v>161</v>
      </c>
      <c r="AK127" s="90" t="str">
        <f t="shared" si="32"/>
        <v>BAJO</v>
      </c>
      <c r="AL127" s="91" t="str">
        <f>VLOOKUP($AD127,Tipologías!$B$3:$H$17,2,FALSE)</f>
        <v>ALTO</v>
      </c>
      <c r="AM127" s="91">
        <f t="shared" si="33"/>
        <v>3</v>
      </c>
      <c r="AN127" s="91" t="str">
        <f>VLOOKUP($AE127,Tipologías!$A$21:$C$24,3,FALSE)</f>
        <v>MEDIO</v>
      </c>
      <c r="AO127" s="91">
        <f t="shared" si="34"/>
        <v>2</v>
      </c>
      <c r="AP127" s="91">
        <f>VLOOKUP($AI127,Tipologías!$A$38:$B$42,2,FALSE)</f>
        <v>0.5</v>
      </c>
      <c r="AQ127" s="91">
        <f>VLOOKUP($AJ127,Tipologías!$A$46:$B$53,2,FALSE)</f>
        <v>1.25</v>
      </c>
      <c r="AR127" s="91" t="str">
        <f t="shared" si="35"/>
        <v>ALTO</v>
      </c>
      <c r="AS127" s="91" t="str">
        <f>VLOOKUP($AG127,Tipologías!$A$29:$C$33,3,FALSE)</f>
        <v>MEDIO</v>
      </c>
      <c r="AT127" s="91" t="str">
        <f t="shared" ref="AT127:AT145" si="39">IF(SUM($AP127,$AQ127)&gt;=3,"ALTO",IF(SUM($AP127,$AQ127)&lt;2,"BAJO","MEDIO"))</f>
        <v>BAJO</v>
      </c>
      <c r="AU127" s="91" t="str">
        <f t="shared" si="36"/>
        <v>MEDIO</v>
      </c>
      <c r="AV127" s="151" t="s">
        <v>108</v>
      </c>
      <c r="AW127" s="91" t="str">
        <f t="shared" si="37"/>
        <v>IPC</v>
      </c>
      <c r="AX127" s="91" t="str">
        <f>_xlfn.IFNA(VLOOKUP(AD127,Tipologías!$B$3:$H$17,3,0),"")</f>
        <v>LEY 1712, ARTÍCULO 18 LITERAL A "EL DERECHO DE TODA PERSONA A LA INTIMIDAD."</v>
      </c>
      <c r="AY127" s="91" t="str">
        <f>_xlfn.IFNA(VLOOKUP(AD127,Tipologías!$B$3:$H$17,5,0),"")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7" s="91" t="str">
        <f>_xlfn.IFNA(VLOOKUP(AD127,Tipologías!$B$3:$H$17,6,0),"")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7" s="153" t="s">
        <v>238</v>
      </c>
      <c r="BB127" s="154">
        <v>44812</v>
      </c>
      <c r="BC127" s="153" t="s">
        <v>281</v>
      </c>
      <c r="BD127" s="155" t="s">
        <v>825</v>
      </c>
      <c r="BE127" s="155" t="s">
        <v>826</v>
      </c>
    </row>
    <row r="128" spans="1:57" ht="100.55" customHeight="1" x14ac:dyDescent="0.25">
      <c r="A128" s="144">
        <v>119</v>
      </c>
      <c r="B128" s="102" t="s">
        <v>73</v>
      </c>
      <c r="C128" s="102" t="s">
        <v>207</v>
      </c>
      <c r="D128" s="103" t="s">
        <v>258</v>
      </c>
      <c r="E128" s="103" t="s">
        <v>812</v>
      </c>
      <c r="F128" s="152" t="s">
        <v>813</v>
      </c>
      <c r="G128" s="152" t="s">
        <v>246</v>
      </c>
      <c r="H128" s="152" t="s">
        <v>808</v>
      </c>
      <c r="I128" s="104" t="s">
        <v>808</v>
      </c>
      <c r="J128" s="102" t="s">
        <v>380</v>
      </c>
      <c r="K128" s="103" t="s">
        <v>375</v>
      </c>
      <c r="L128" s="103" t="s">
        <v>401</v>
      </c>
      <c r="M128" s="103" t="s">
        <v>791</v>
      </c>
      <c r="N128" s="104" t="s">
        <v>814</v>
      </c>
      <c r="O128" s="104" t="s">
        <v>191</v>
      </c>
      <c r="P128" s="103" t="s">
        <v>770</v>
      </c>
      <c r="Q128" s="144" t="s">
        <v>304</v>
      </c>
      <c r="R128" s="144" t="s">
        <v>236</v>
      </c>
      <c r="S128" s="103" t="s">
        <v>815</v>
      </c>
      <c r="T128" s="184" t="s">
        <v>815</v>
      </c>
      <c r="U128" s="145" t="s">
        <v>307</v>
      </c>
      <c r="V128" s="145" t="s">
        <v>307</v>
      </c>
      <c r="W128" s="145" t="s">
        <v>308</v>
      </c>
      <c r="X128" s="145" t="s">
        <v>307</v>
      </c>
      <c r="Y128" s="145" t="s">
        <v>308</v>
      </c>
      <c r="Z128" s="145" t="s">
        <v>308</v>
      </c>
      <c r="AA128" s="145" t="s">
        <v>308</v>
      </c>
      <c r="AB128" s="145" t="s">
        <v>236</v>
      </c>
      <c r="AC128" s="177" t="s">
        <v>236</v>
      </c>
      <c r="AD128" s="146" t="s">
        <v>268</v>
      </c>
      <c r="AE128" s="146" t="s">
        <v>174</v>
      </c>
      <c r="AF128" s="90" t="str">
        <f t="shared" si="38"/>
        <v>ALTO</v>
      </c>
      <c r="AG128" s="148" t="s">
        <v>142</v>
      </c>
      <c r="AH128" s="90" t="str">
        <f t="shared" si="31"/>
        <v>MEDIO</v>
      </c>
      <c r="AI128" s="150" t="s">
        <v>151</v>
      </c>
      <c r="AJ128" s="150" t="s">
        <v>161</v>
      </c>
      <c r="AK128" s="90" t="str">
        <f t="shared" si="32"/>
        <v>BAJO</v>
      </c>
      <c r="AL128" s="91" t="str">
        <f>VLOOKUP($AD128,Tipologías!$B$3:$H$17,2,FALSE)</f>
        <v>ALTO</v>
      </c>
      <c r="AM128" s="91">
        <f t="shared" si="33"/>
        <v>3</v>
      </c>
      <c r="AN128" s="91" t="str">
        <f>VLOOKUP($AE128,Tipologías!$A$21:$C$24,3,FALSE)</f>
        <v>ALTO</v>
      </c>
      <c r="AO128" s="91">
        <f t="shared" si="34"/>
        <v>3</v>
      </c>
      <c r="AP128" s="91">
        <f>VLOOKUP($AI128,Tipologías!$A$38:$B$42,2,FALSE)</f>
        <v>0.5</v>
      </c>
      <c r="AQ128" s="91">
        <f>VLOOKUP($AJ128,Tipologías!$A$46:$B$53,2,FALSE)</f>
        <v>1.25</v>
      </c>
      <c r="AR128" s="91" t="str">
        <f t="shared" si="35"/>
        <v>ALTO</v>
      </c>
      <c r="AS128" s="91" t="str">
        <f>VLOOKUP($AG128,Tipologías!$A$29:$C$33,3,FALSE)</f>
        <v>MEDIO</v>
      </c>
      <c r="AT128" s="91" t="str">
        <f t="shared" si="39"/>
        <v>BAJO</v>
      </c>
      <c r="AU128" s="91" t="str">
        <f t="shared" si="36"/>
        <v>MEDIO</v>
      </c>
      <c r="AV128" s="151" t="s">
        <v>108</v>
      </c>
      <c r="AW128" s="91" t="str">
        <f t="shared" si="37"/>
        <v>IPC</v>
      </c>
      <c r="AX128" s="91" t="str">
        <f>_xlfn.IFNA(VLOOKUP(AD128,Tipologías!$B$3:$H$17,3,0),"")</f>
        <v>LEY 1712, ARTÍCULO 18 LITERAL C "LOS SECRETOS COMERCIALES, INDUSTRIALES Y PROFESIONALES, ASÍ COMO LOS ESTIPULADOS EN EL PARÁGRAFO DEL ARTÍCULO 77 DE LA LEY 1474 DE 2011."</v>
      </c>
      <c r="AY128" s="91" t="str">
        <f>_xlfn.IFNA(VLOOKUP(AD128,Tipologías!$B$3:$H$17,5,0),"")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8" s="91" t="str">
        <f>_xlfn.IFNA(VLOOKUP(AD128,Tipologías!$B$3:$H$17,6,0),"")</f>
        <v>LEY 1712 DE 2014</v>
      </c>
      <c r="BA128" s="153" t="s">
        <v>238</v>
      </c>
      <c r="BB128" s="154">
        <v>44812</v>
      </c>
      <c r="BC128" s="153" t="s">
        <v>289</v>
      </c>
      <c r="BD128" s="155" t="s">
        <v>825</v>
      </c>
      <c r="BE128" s="155" t="s">
        <v>826</v>
      </c>
    </row>
    <row r="129" spans="1:57" ht="100.55" customHeight="1" x14ac:dyDescent="0.25">
      <c r="A129" s="144">
        <v>120</v>
      </c>
      <c r="B129" s="102" t="s">
        <v>73</v>
      </c>
      <c r="C129" s="102" t="s">
        <v>207</v>
      </c>
      <c r="D129" s="103" t="s">
        <v>258</v>
      </c>
      <c r="E129" s="103" t="s">
        <v>816</v>
      </c>
      <c r="F129" s="152" t="s">
        <v>817</v>
      </c>
      <c r="G129" s="152" t="s">
        <v>246</v>
      </c>
      <c r="H129" s="152" t="s">
        <v>808</v>
      </c>
      <c r="I129" s="104" t="s">
        <v>808</v>
      </c>
      <c r="J129" s="102" t="s">
        <v>374</v>
      </c>
      <c r="K129" s="103" t="s">
        <v>375</v>
      </c>
      <c r="L129" s="103" t="s">
        <v>401</v>
      </c>
      <c r="M129" s="103" t="s">
        <v>236</v>
      </c>
      <c r="N129" s="104" t="s">
        <v>814</v>
      </c>
      <c r="O129" s="104" t="s">
        <v>191</v>
      </c>
      <c r="P129" s="103" t="s">
        <v>818</v>
      </c>
      <c r="Q129" s="144" t="s">
        <v>304</v>
      </c>
      <c r="R129" s="144" t="s">
        <v>236</v>
      </c>
      <c r="S129" s="103" t="s">
        <v>236</v>
      </c>
      <c r="T129" s="185" t="s">
        <v>236</v>
      </c>
      <c r="U129" s="145" t="s">
        <v>307</v>
      </c>
      <c r="V129" s="145" t="s">
        <v>307</v>
      </c>
      <c r="W129" s="145" t="s">
        <v>308</v>
      </c>
      <c r="X129" s="145" t="s">
        <v>308</v>
      </c>
      <c r="Y129" s="145" t="s">
        <v>308</v>
      </c>
      <c r="Z129" s="145" t="s">
        <v>236</v>
      </c>
      <c r="AA129" s="145" t="s">
        <v>308</v>
      </c>
      <c r="AB129" s="145" t="s">
        <v>236</v>
      </c>
      <c r="AC129" s="177" t="s">
        <v>236</v>
      </c>
      <c r="AD129" s="146" t="s">
        <v>103</v>
      </c>
      <c r="AE129" s="146" t="s">
        <v>170</v>
      </c>
      <c r="AF129" s="90" t="str">
        <f t="shared" si="38"/>
        <v>BAJO</v>
      </c>
      <c r="AG129" s="149" t="s">
        <v>142</v>
      </c>
      <c r="AH129" s="90" t="str">
        <f t="shared" si="31"/>
        <v>MEDIO</v>
      </c>
      <c r="AI129" s="150" t="s">
        <v>149</v>
      </c>
      <c r="AJ129" s="150" t="s">
        <v>162</v>
      </c>
      <c r="AK129" s="90" t="str">
        <f t="shared" si="32"/>
        <v>BAJO</v>
      </c>
      <c r="AL129" s="91" t="str">
        <f>VLOOKUP($AD129,Tipologías!$B$3:$H$17,2,FALSE)</f>
        <v>BAJO</v>
      </c>
      <c r="AM129" s="91">
        <f t="shared" si="33"/>
        <v>1</v>
      </c>
      <c r="AN129" s="91" t="str">
        <f>VLOOKUP($AE129,Tipologías!$A$21:$C$24,3,FALSE)</f>
        <v>BAJO</v>
      </c>
      <c r="AO129" s="91">
        <f t="shared" si="34"/>
        <v>1</v>
      </c>
      <c r="AP129" s="91">
        <f>VLOOKUP($AI129,Tipologías!$A$38:$B$42,2,FALSE)</f>
        <v>0</v>
      </c>
      <c r="AQ129" s="91">
        <f>VLOOKUP($AJ129,Tipologías!$A$46:$B$53,2,FALSE)</f>
        <v>1</v>
      </c>
      <c r="AR129" s="91" t="str">
        <f t="shared" si="35"/>
        <v>BAJO</v>
      </c>
      <c r="AS129" s="91" t="str">
        <f>VLOOKUP($AG129,Tipologías!$A$29:$C$33,3,FALSE)</f>
        <v>MEDIO</v>
      </c>
      <c r="AT129" s="91" t="str">
        <f t="shared" si="39"/>
        <v>BAJO</v>
      </c>
      <c r="AU129" s="91" t="str">
        <f t="shared" si="36"/>
        <v>MEDIO</v>
      </c>
      <c r="AV129" s="151" t="s">
        <v>105</v>
      </c>
      <c r="AW129" s="91" t="str">
        <f t="shared" si="37"/>
        <v>IPB</v>
      </c>
      <c r="AX129" s="91" t="str">
        <f>_xlfn.IFNA(VLOOKUP(AD129,Tipologías!$B$3:$H$17,3,0),"")</f>
        <v>N/A</v>
      </c>
      <c r="AY129" s="91" t="str">
        <f>_xlfn.IFNA(VLOOKUP(AD129,Tipologías!$B$3:$H$17,5,0),"")</f>
        <v>N/A</v>
      </c>
      <c r="AZ129" s="91" t="str">
        <f>_xlfn.IFNA(VLOOKUP(AD129,Tipologías!$B$3:$H$17,6,0),"")</f>
        <v>N/A</v>
      </c>
      <c r="BA129" s="153" t="s">
        <v>236</v>
      </c>
      <c r="BB129" s="154">
        <v>44812</v>
      </c>
      <c r="BC129" s="153" t="s">
        <v>236</v>
      </c>
      <c r="BD129" s="155" t="s">
        <v>825</v>
      </c>
      <c r="BE129" s="155" t="s">
        <v>826</v>
      </c>
    </row>
    <row r="130" spans="1:57" ht="100.55" customHeight="1" x14ac:dyDescent="0.25">
      <c r="A130" s="144">
        <v>121</v>
      </c>
      <c r="B130" s="142" t="s">
        <v>73</v>
      </c>
      <c r="C130" s="142" t="s">
        <v>207</v>
      </c>
      <c r="D130" s="143" t="s">
        <v>258</v>
      </c>
      <c r="E130" s="143" t="s">
        <v>819</v>
      </c>
      <c r="F130" s="152" t="s">
        <v>820</v>
      </c>
      <c r="G130" s="142" t="s">
        <v>246</v>
      </c>
      <c r="H130" s="147" t="s">
        <v>808</v>
      </c>
      <c r="I130" s="147" t="s">
        <v>808</v>
      </c>
      <c r="J130" s="102" t="s">
        <v>374</v>
      </c>
      <c r="K130" s="103" t="s">
        <v>375</v>
      </c>
      <c r="L130" s="103" t="s">
        <v>402</v>
      </c>
      <c r="M130" s="143" t="s">
        <v>236</v>
      </c>
      <c r="N130" s="143" t="s">
        <v>814</v>
      </c>
      <c r="O130" s="143" t="s">
        <v>191</v>
      </c>
      <c r="P130" s="103" t="s">
        <v>818</v>
      </c>
      <c r="Q130" s="144" t="s">
        <v>304</v>
      </c>
      <c r="R130" s="144" t="s">
        <v>304</v>
      </c>
      <c r="S130" s="103" t="s">
        <v>821</v>
      </c>
      <c r="T130" s="186" t="s">
        <v>822</v>
      </c>
      <c r="U130" s="145" t="s">
        <v>307</v>
      </c>
      <c r="V130" s="145" t="s">
        <v>307</v>
      </c>
      <c r="W130" s="145" t="s">
        <v>307</v>
      </c>
      <c r="X130" s="145" t="s">
        <v>307</v>
      </c>
      <c r="Y130" s="145" t="s">
        <v>308</v>
      </c>
      <c r="Z130" s="145" t="s">
        <v>308</v>
      </c>
      <c r="AA130" s="145" t="s">
        <v>308</v>
      </c>
      <c r="AB130" s="145" t="s">
        <v>236</v>
      </c>
      <c r="AC130" s="177" t="s">
        <v>236</v>
      </c>
      <c r="AD130" s="146" t="s">
        <v>268</v>
      </c>
      <c r="AE130" s="146" t="s">
        <v>172</v>
      </c>
      <c r="AF130" s="90" t="str">
        <f t="shared" si="38"/>
        <v>ALTO</v>
      </c>
      <c r="AG130" s="149" t="s">
        <v>142</v>
      </c>
      <c r="AH130" s="90" t="str">
        <f t="shared" si="31"/>
        <v>MEDIO</v>
      </c>
      <c r="AI130" s="150" t="s">
        <v>153</v>
      </c>
      <c r="AJ130" s="150" t="s">
        <v>161</v>
      </c>
      <c r="AK130" s="90" t="str">
        <f t="shared" si="32"/>
        <v>MEDIO</v>
      </c>
      <c r="AL130" s="91" t="str">
        <f>VLOOKUP($AD130,Tipologías!$B$3:$H$17,2,FALSE)</f>
        <v>ALTO</v>
      </c>
      <c r="AM130" s="91">
        <f t="shared" si="33"/>
        <v>3</v>
      </c>
      <c r="AN130" s="91" t="str">
        <f>VLOOKUP($AE130,Tipologías!$A$21:$C$24,3,FALSE)</f>
        <v>MEDIO</v>
      </c>
      <c r="AO130" s="91">
        <f t="shared" si="34"/>
        <v>2</v>
      </c>
      <c r="AP130" s="91">
        <f>VLOOKUP($AI130,Tipologías!$A$38:$B$42,2,FALSE)</f>
        <v>1</v>
      </c>
      <c r="AQ130" s="91">
        <f>VLOOKUP($AJ130,Tipologías!$A$46:$B$53,2,FALSE)</f>
        <v>1.25</v>
      </c>
      <c r="AR130" s="91" t="str">
        <f t="shared" si="35"/>
        <v>ALTO</v>
      </c>
      <c r="AS130" s="91" t="str">
        <f>VLOOKUP($AG130,Tipologías!$A$29:$C$33,3,FALSE)</f>
        <v>MEDIO</v>
      </c>
      <c r="AT130" s="91" t="str">
        <f t="shared" si="39"/>
        <v>MEDIO</v>
      </c>
      <c r="AU130" s="91" t="str">
        <f t="shared" si="36"/>
        <v>MEDIO</v>
      </c>
      <c r="AV130" s="151" t="s">
        <v>108</v>
      </c>
      <c r="AW130" s="91" t="str">
        <f t="shared" si="37"/>
        <v>IPC</v>
      </c>
      <c r="AX130" s="91" t="str">
        <f>_xlfn.IFNA(VLOOKUP(AD130,Tipologías!$B$3:$H$17,3,0),"")</f>
        <v>LEY 1712, ARTÍCULO 18 LITERAL C "LOS SECRETOS COMERCIALES, INDUSTRIALES Y PROFESIONALES, ASÍ COMO LOS ESTIPULADOS EN EL PARÁGRAFO DEL ARTÍCULO 77 DE LA LEY 1474 DE 2011."</v>
      </c>
      <c r="AY130" s="91" t="str">
        <f>_xlfn.IFNA(VLOOKUP(AD130,Tipologías!$B$3:$H$17,5,0),"")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0" s="91" t="str">
        <f>_xlfn.IFNA(VLOOKUP(AD130,Tipologías!$B$3:$H$17,6,0),"")</f>
        <v>LEY 1712 DE 2014</v>
      </c>
      <c r="BA130" s="153" t="s">
        <v>238</v>
      </c>
      <c r="BB130" s="154">
        <v>44812</v>
      </c>
      <c r="BC130" s="153" t="s">
        <v>289</v>
      </c>
      <c r="BD130" s="155" t="s">
        <v>825</v>
      </c>
      <c r="BE130" s="155" t="s">
        <v>826</v>
      </c>
    </row>
    <row r="131" spans="1:57" ht="100.55" customHeight="1" x14ac:dyDescent="0.25">
      <c r="A131" s="144">
        <v>122</v>
      </c>
      <c r="B131" s="142" t="s">
        <v>73</v>
      </c>
      <c r="C131" s="142" t="s">
        <v>207</v>
      </c>
      <c r="D131" s="143" t="s">
        <v>258</v>
      </c>
      <c r="E131" s="143" t="s">
        <v>823</v>
      </c>
      <c r="F131" s="152" t="s">
        <v>824</v>
      </c>
      <c r="G131" s="142" t="s">
        <v>179</v>
      </c>
      <c r="H131" s="147" t="s">
        <v>808</v>
      </c>
      <c r="I131" s="147" t="s">
        <v>808</v>
      </c>
      <c r="J131" s="102" t="s">
        <v>410</v>
      </c>
      <c r="K131" s="103" t="s">
        <v>375</v>
      </c>
      <c r="L131" s="103" t="s">
        <v>401</v>
      </c>
      <c r="M131" s="143" t="s">
        <v>236</v>
      </c>
      <c r="N131" s="143" t="s">
        <v>236</v>
      </c>
      <c r="O131" s="143" t="s">
        <v>191</v>
      </c>
      <c r="P131" s="103" t="s">
        <v>236</v>
      </c>
      <c r="Q131" s="144" t="s">
        <v>304</v>
      </c>
      <c r="R131" s="144" t="s">
        <v>304</v>
      </c>
      <c r="S131" s="103" t="s">
        <v>236</v>
      </c>
      <c r="T131" s="185" t="s">
        <v>236</v>
      </c>
      <c r="U131" s="145" t="s">
        <v>307</v>
      </c>
      <c r="V131" s="145" t="s">
        <v>307</v>
      </c>
      <c r="W131" s="145" t="s">
        <v>307</v>
      </c>
      <c r="X131" s="145" t="s">
        <v>308</v>
      </c>
      <c r="Y131" s="145" t="s">
        <v>308</v>
      </c>
      <c r="Z131" s="145" t="s">
        <v>308</v>
      </c>
      <c r="AA131" s="145" t="s">
        <v>236</v>
      </c>
      <c r="AB131" s="145" t="s">
        <v>236</v>
      </c>
      <c r="AC131" s="177" t="s">
        <v>236</v>
      </c>
      <c r="AD131" s="146" t="s">
        <v>276</v>
      </c>
      <c r="AE131" s="146" t="s">
        <v>174</v>
      </c>
      <c r="AF131" s="90" t="str">
        <f t="shared" si="38"/>
        <v>ALTO</v>
      </c>
      <c r="AG131" s="149" t="s">
        <v>141</v>
      </c>
      <c r="AH131" s="90" t="str">
        <f t="shared" si="31"/>
        <v>BAJO</v>
      </c>
      <c r="AI131" s="150" t="s">
        <v>154</v>
      </c>
      <c r="AJ131" s="150" t="s">
        <v>162</v>
      </c>
      <c r="AK131" s="90" t="str">
        <f t="shared" si="32"/>
        <v>MEDIO</v>
      </c>
      <c r="AL131" s="91" t="str">
        <f>VLOOKUP($AD131,Tipologías!$B$3:$H$17,2,FALSE)</f>
        <v>ALTO</v>
      </c>
      <c r="AM131" s="91">
        <f t="shared" si="33"/>
        <v>3</v>
      </c>
      <c r="AN131" s="91" t="str">
        <f>VLOOKUP($AE131,Tipologías!$A$21:$C$24,3,FALSE)</f>
        <v>ALTO</v>
      </c>
      <c r="AO131" s="91">
        <f t="shared" si="34"/>
        <v>3</v>
      </c>
      <c r="AP131" s="91">
        <f>VLOOKUP($AI131,Tipologías!$A$38:$B$42,2,FALSE)</f>
        <v>1.5</v>
      </c>
      <c r="AQ131" s="91">
        <f>VLOOKUP($AJ131,Tipologías!$A$46:$B$53,2,FALSE)</f>
        <v>1</v>
      </c>
      <c r="AR131" s="91" t="str">
        <f t="shared" si="35"/>
        <v>ALTO</v>
      </c>
      <c r="AS131" s="91" t="str">
        <f>VLOOKUP($AG131,Tipologías!$A$29:$C$33,3,FALSE)</f>
        <v>BAJO</v>
      </c>
      <c r="AT131" s="91" t="str">
        <f t="shared" si="39"/>
        <v>MEDIO</v>
      </c>
      <c r="AU131" s="91" t="str">
        <f t="shared" si="36"/>
        <v>MEDIO</v>
      </c>
      <c r="AV131" s="151" t="s">
        <v>116</v>
      </c>
      <c r="AW131" s="91" t="str">
        <f t="shared" si="37"/>
        <v>IPR</v>
      </c>
      <c r="AX131" s="91" t="str">
        <f>_xlfn.IFNA(VLOOKUP(AD131,Tipologías!$B$3:$H$17,3,0),"")</f>
        <v>LEY 1712 ARTÍCULO 19 LITERAL H "LA ESTABILIDAD MACROECONÓMICA Y FINANCIERA DEL PAÍS."</v>
      </c>
      <c r="AY131" s="91" t="str">
        <f>_xlfn.IFNA(VLOOKUP(AD131,Tipologías!$B$3:$H$17,5,0),"")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131" s="91" t="str">
        <f>_xlfn.IFNA(VLOOKUP(AD131,Tipologías!$B$3:$H$17,6,0),"")</f>
        <v>LEY 1712 DE 2014</v>
      </c>
      <c r="BA131" s="153" t="s">
        <v>237</v>
      </c>
      <c r="BB131" s="154">
        <v>44812</v>
      </c>
      <c r="BC131" s="153" t="s">
        <v>289</v>
      </c>
      <c r="BD131" s="155" t="s">
        <v>825</v>
      </c>
      <c r="BE131" s="155" t="s">
        <v>826</v>
      </c>
    </row>
    <row r="132" spans="1:57" ht="100.55" customHeight="1" x14ac:dyDescent="0.25">
      <c r="A132" s="144">
        <v>123</v>
      </c>
      <c r="B132" s="142" t="s">
        <v>76</v>
      </c>
      <c r="C132" s="142" t="s">
        <v>197</v>
      </c>
      <c r="D132" s="143" t="s">
        <v>249</v>
      </c>
      <c r="E132" s="143" t="s">
        <v>827</v>
      </c>
      <c r="F132" s="103" t="s">
        <v>828</v>
      </c>
      <c r="G132" s="142" t="s">
        <v>246</v>
      </c>
      <c r="H132" s="143" t="s">
        <v>249</v>
      </c>
      <c r="I132" s="143" t="s">
        <v>249</v>
      </c>
      <c r="J132" s="102" t="s">
        <v>374</v>
      </c>
      <c r="K132" s="103" t="s">
        <v>375</v>
      </c>
      <c r="L132" s="103" t="s">
        <v>401</v>
      </c>
      <c r="M132" s="143" t="s">
        <v>829</v>
      </c>
      <c r="N132" s="143" t="s">
        <v>829</v>
      </c>
      <c r="O132" s="143" t="s">
        <v>191</v>
      </c>
      <c r="P132" s="103" t="s">
        <v>830</v>
      </c>
      <c r="Q132" s="144" t="s">
        <v>304</v>
      </c>
      <c r="R132" s="144"/>
      <c r="S132" s="103" t="s">
        <v>236</v>
      </c>
      <c r="T132" s="184" t="s">
        <v>236</v>
      </c>
      <c r="U132" s="145" t="s">
        <v>307</v>
      </c>
      <c r="V132" s="145" t="s">
        <v>307</v>
      </c>
      <c r="W132" s="145" t="s">
        <v>307</v>
      </c>
      <c r="X132" s="145" t="s">
        <v>307</v>
      </c>
      <c r="Y132" s="145" t="s">
        <v>307</v>
      </c>
      <c r="Z132" s="145" t="s">
        <v>307</v>
      </c>
      <c r="AA132" s="145" t="s">
        <v>236</v>
      </c>
      <c r="AB132" s="145" t="s">
        <v>236</v>
      </c>
      <c r="AC132" s="177" t="s">
        <v>236</v>
      </c>
      <c r="AD132" s="150" t="s">
        <v>268</v>
      </c>
      <c r="AE132" s="150" t="s">
        <v>172</v>
      </c>
      <c r="AF132" s="99" t="str">
        <f t="shared" si="38"/>
        <v>ALTO</v>
      </c>
      <c r="AG132" s="150" t="s">
        <v>144</v>
      </c>
      <c r="AH132" s="99" t="str">
        <f>_xlfn.IFNA((AS132),"")</f>
        <v>ALTO</v>
      </c>
      <c r="AI132" s="150" t="s">
        <v>154</v>
      </c>
      <c r="AJ132" s="150" t="s">
        <v>160</v>
      </c>
      <c r="AK132" s="99" t="str">
        <f>_xlfn.IFNA((AT132),"")</f>
        <v>ALTO</v>
      </c>
      <c r="AL132" s="151" t="str">
        <f>VLOOKUP($AD132,[5]Tipologías!$B$3:$H$17,2,FALSE)</f>
        <v>ALTO</v>
      </c>
      <c r="AM132" s="151">
        <f t="shared" si="33"/>
        <v>3</v>
      </c>
      <c r="AN132" s="151" t="str">
        <f>VLOOKUP($AE132,[5]Tipologías!$A$21:$C$24,3,FALSE)</f>
        <v>MEDIO</v>
      </c>
      <c r="AO132" s="151">
        <f t="shared" si="34"/>
        <v>2</v>
      </c>
      <c r="AP132" s="151">
        <f>VLOOKUP($AI132,[5]Tipologías!$A$38:$B$42,2,FALSE)</f>
        <v>1.5</v>
      </c>
      <c r="AQ132" s="151">
        <f>VLOOKUP($AJ132,[5]Tipologías!$A$46:$B$53,2,FALSE)</f>
        <v>1.5</v>
      </c>
      <c r="AR132" s="151" t="str">
        <f>IF(MAX(AM132,AO132)=3,"ALTO",IF(MAX(AM132,AO132)=2,"MEDIO",IF(MAX(AM132,AO132)=1,"BAJO","  ")))</f>
        <v>ALTO</v>
      </c>
      <c r="AS132" s="151" t="str">
        <f>VLOOKUP($AG132,[5]Tipologías!$A$29:$C$33,3,FALSE)</f>
        <v>ALTO</v>
      </c>
      <c r="AT132" s="151" t="str">
        <f t="shared" si="39"/>
        <v>ALTO</v>
      </c>
      <c r="AU132" s="151" t="str">
        <f>_xlfn.IFNA(IF(AND(AR132="BAJO",AS132="BAJO",AT132="BAJO"),"BAJO",IF(AND(AR132="ALTO",AS132="ALTO",AT132="ALTO"),"ALTO",IF(COUNTIF(AR132:AT132,"ALTO")=2,"ALTO","MEDIO")))," ")</f>
        <v>ALTO</v>
      </c>
      <c r="AV132" s="151" t="str">
        <f>_xlfn.IFNA(VLOOKUP(AD132,[5]Tipologías!$B$3:$H$17,4,0),"")</f>
        <v>INFORMACIÓN PÚBLICA CLASIFICADA</v>
      </c>
      <c r="AW132" s="151" t="str">
        <f>IF(AV132="INFORMACIÓN PÚBLICA","IPB",IF(AV132="INFORMACIÓN PÚBLICA CLASIFICADA","IPC",IF(AV132="INFORMACIÓN PÚBLICA RESERVADA","IPR",IF(AV132="",""))))</f>
        <v>IPC</v>
      </c>
      <c r="AX132" s="151" t="str">
        <f>_xlfn.IFNA(VLOOKUP(AD132,[5]Tipologías!$B$3:$H$17,3,0),"")</f>
        <v>LEY 1712, ARTÍCULO 18 LITERAL C "LOS SECRETOS COMERCIALES, INDUSTRIALES Y PROFESIONALES, ASÍ COMO LOS ESTIPULADOS EN EL PARÁGRAFO DEL ARTÍCULO 77 DE LA LEY 1474 DE 2011."</v>
      </c>
      <c r="AY132" s="151" t="str">
        <f>_xlfn.IFNA(VLOOKUP(AD132,[5]Tipologías!$B$3:$H$17,5,0),"")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2" s="151" t="str">
        <f>_xlfn.IFNA(VLOOKUP(AD132,[5]Tipologías!$B$3:$H$17,6,0),"")</f>
        <v>LEY 1712 DE 2014</v>
      </c>
      <c r="BA132" s="153" t="s">
        <v>237</v>
      </c>
      <c r="BB132" s="140">
        <v>44865</v>
      </c>
      <c r="BC132" s="153" t="s">
        <v>242</v>
      </c>
      <c r="BD132" s="150" t="s">
        <v>831</v>
      </c>
      <c r="BE132" s="150" t="s">
        <v>861</v>
      </c>
    </row>
    <row r="133" spans="1:57" ht="100.55" customHeight="1" x14ac:dyDescent="0.25">
      <c r="A133" s="144">
        <v>124</v>
      </c>
      <c r="B133" s="142" t="s">
        <v>76</v>
      </c>
      <c r="C133" s="142" t="s">
        <v>197</v>
      </c>
      <c r="D133" s="143" t="s">
        <v>249</v>
      </c>
      <c r="E133" s="143" t="s">
        <v>833</v>
      </c>
      <c r="F133" s="103" t="s">
        <v>834</v>
      </c>
      <c r="G133" s="142" t="s">
        <v>181</v>
      </c>
      <c r="H133" s="143" t="s">
        <v>249</v>
      </c>
      <c r="I133" s="143" t="s">
        <v>249</v>
      </c>
      <c r="J133" s="102" t="s">
        <v>374</v>
      </c>
      <c r="K133" s="103" t="s">
        <v>375</v>
      </c>
      <c r="L133" s="103" t="s">
        <v>401</v>
      </c>
      <c r="M133" s="143" t="s">
        <v>829</v>
      </c>
      <c r="N133" s="143" t="s">
        <v>829</v>
      </c>
      <c r="O133" s="143" t="s">
        <v>191</v>
      </c>
      <c r="P133" s="103" t="s">
        <v>236</v>
      </c>
      <c r="Q133" s="144" t="s">
        <v>304</v>
      </c>
      <c r="R133" s="144" t="s">
        <v>304</v>
      </c>
      <c r="S133" s="103" t="s">
        <v>236</v>
      </c>
      <c r="T133" s="184" t="s">
        <v>236</v>
      </c>
      <c r="U133" s="145" t="s">
        <v>307</v>
      </c>
      <c r="V133" s="145" t="s">
        <v>307</v>
      </c>
      <c r="W133" s="145" t="s">
        <v>308</v>
      </c>
      <c r="X133" s="145" t="s">
        <v>308</v>
      </c>
      <c r="Y133" s="145" t="s">
        <v>308</v>
      </c>
      <c r="Z133" s="145" t="s">
        <v>308</v>
      </c>
      <c r="AA133" s="145" t="s">
        <v>236</v>
      </c>
      <c r="AB133" s="145" t="s">
        <v>236</v>
      </c>
      <c r="AC133" s="177" t="s">
        <v>236</v>
      </c>
      <c r="AD133" s="150" t="s">
        <v>268</v>
      </c>
      <c r="AE133" s="150" t="s">
        <v>172</v>
      </c>
      <c r="AF133" s="99" t="str">
        <f t="shared" ref="AF133:AF141" si="40">AR133</f>
        <v>ALTO</v>
      </c>
      <c r="AG133" s="150" t="s">
        <v>144</v>
      </c>
      <c r="AH133" s="99" t="str">
        <f t="shared" ref="AH133:AH141" si="41">_xlfn.IFNA((AS133),"")</f>
        <v>ALTO</v>
      </c>
      <c r="AI133" s="150" t="s">
        <v>154</v>
      </c>
      <c r="AJ133" s="150" t="s">
        <v>159</v>
      </c>
      <c r="AK133" s="99" t="str">
        <f t="shared" ref="AK133:AK141" si="42">_xlfn.IFNA((AT133),"")</f>
        <v>ALTO</v>
      </c>
      <c r="AL133" s="151" t="str">
        <f>VLOOKUP($AD133,[5]Tipologías!$B$3:$H$17,2,FALSE)</f>
        <v>ALTO</v>
      </c>
      <c r="AM133" s="151">
        <f t="shared" si="33"/>
        <v>3</v>
      </c>
      <c r="AN133" s="151" t="str">
        <f>VLOOKUP($AE133,[5]Tipologías!$A$21:$C$24,3,FALSE)</f>
        <v>MEDIO</v>
      </c>
      <c r="AO133" s="151">
        <f t="shared" si="34"/>
        <v>2</v>
      </c>
      <c r="AP133" s="151">
        <f>VLOOKUP($AI133,[5]Tipologías!$A$38:$B$42,2,FALSE)</f>
        <v>1.5</v>
      </c>
      <c r="AQ133" s="151">
        <f>VLOOKUP($AJ133,[5]Tipologías!$A$46:$B$53,2,FALSE)</f>
        <v>2</v>
      </c>
      <c r="AR133" s="151" t="str">
        <f t="shared" ref="AR133:AR141" si="43">IF(MAX(AM133,AO133)=3,"ALTO",IF(MAX(AM133,AO133)=2,"MEDIO",IF(MAX(AM133,AO133)=1,"BAJO","  ")))</f>
        <v>ALTO</v>
      </c>
      <c r="AS133" s="151" t="str">
        <f>VLOOKUP($AG133,[5]Tipologías!$A$29:$C$33,3,FALSE)</f>
        <v>ALTO</v>
      </c>
      <c r="AT133" s="151" t="str">
        <f t="shared" si="39"/>
        <v>ALTO</v>
      </c>
      <c r="AU133" s="151" t="str">
        <f t="shared" ref="AU133:AU141" si="44">_xlfn.IFNA(IF(AND(AR133="BAJO",AS133="BAJO",AT133="BAJO"),"BAJO",IF(AND(AR133="ALTO",AS133="ALTO",AT133="ALTO"),"ALTO",IF(COUNTIF(AR133:AT133,"ALTO")=2,"ALTO","MEDIO")))," ")</f>
        <v>ALTO</v>
      </c>
      <c r="AV133" s="151" t="str">
        <f>_xlfn.IFNA(VLOOKUP(AD133,[5]Tipologías!$B$3:$H$17,4,0),"")</f>
        <v>INFORMACIÓN PÚBLICA CLASIFICADA</v>
      </c>
      <c r="AW133" s="151" t="str">
        <f t="shared" ref="AW133:AW141" si="45">IF(AV133="INFORMACIÓN PÚBLICA","IPB",IF(AV133="INFORMACIÓN PÚBLICA CLASIFICADA","IPC",IF(AV133="INFORMACIÓN PÚBLICA RESERVADA","IPR",IF(AV133="",""))))</f>
        <v>IPC</v>
      </c>
      <c r="AX133" s="151" t="str">
        <f>_xlfn.IFNA(VLOOKUP(AD133,[5]Tipologías!$B$3:$H$17,3,0),"")</f>
        <v>LEY 1712, ARTÍCULO 18 LITERAL C "LOS SECRETOS COMERCIALES, INDUSTRIALES Y PROFESIONALES, ASÍ COMO LOS ESTIPULADOS EN EL PARÁGRAFO DEL ARTÍCULO 77 DE LA LEY 1474 DE 2011."</v>
      </c>
      <c r="AY133" s="151" t="str">
        <f>_xlfn.IFNA(VLOOKUP(AD133,[5]Tipologías!$B$3:$H$17,5,0),"")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3" s="151" t="str">
        <f>_xlfn.IFNA(VLOOKUP(AD133,[5]Tipologías!$B$3:$H$17,6,0),"")</f>
        <v>LEY 1712 DE 2014</v>
      </c>
      <c r="BA133" s="153" t="s">
        <v>237</v>
      </c>
      <c r="BB133" s="140">
        <v>44865</v>
      </c>
      <c r="BC133" s="153" t="s">
        <v>242</v>
      </c>
      <c r="BD133" s="150" t="s">
        <v>831</v>
      </c>
      <c r="BE133" s="150" t="s">
        <v>861</v>
      </c>
    </row>
    <row r="134" spans="1:57" ht="100.55" customHeight="1" x14ac:dyDescent="0.25">
      <c r="A134" s="144">
        <v>125</v>
      </c>
      <c r="B134" s="142" t="s">
        <v>76</v>
      </c>
      <c r="C134" s="142" t="s">
        <v>197</v>
      </c>
      <c r="D134" s="143" t="s">
        <v>249</v>
      </c>
      <c r="E134" s="143" t="s">
        <v>835</v>
      </c>
      <c r="F134" s="103" t="s">
        <v>836</v>
      </c>
      <c r="G134" s="142" t="s">
        <v>179</v>
      </c>
      <c r="H134" s="143" t="s">
        <v>249</v>
      </c>
      <c r="I134" s="143" t="s">
        <v>249</v>
      </c>
      <c r="J134" s="102" t="s">
        <v>380</v>
      </c>
      <c r="K134" s="103" t="s">
        <v>375</v>
      </c>
      <c r="L134" s="103" t="s">
        <v>401</v>
      </c>
      <c r="M134" s="143" t="s">
        <v>837</v>
      </c>
      <c r="N134" s="143" t="s">
        <v>829</v>
      </c>
      <c r="O134" s="143" t="s">
        <v>191</v>
      </c>
      <c r="P134" s="103" t="s">
        <v>838</v>
      </c>
      <c r="Q134" s="144" t="s">
        <v>304</v>
      </c>
      <c r="R134" s="144"/>
      <c r="S134" s="103" t="s">
        <v>236</v>
      </c>
      <c r="T134" s="184" t="s">
        <v>236</v>
      </c>
      <c r="U134" s="145" t="s">
        <v>308</v>
      </c>
      <c r="V134" s="145" t="s">
        <v>308</v>
      </c>
      <c r="W134" s="145" t="s">
        <v>308</v>
      </c>
      <c r="X134" s="145" t="s">
        <v>308</v>
      </c>
      <c r="Y134" s="145" t="s">
        <v>308</v>
      </c>
      <c r="Z134" s="145" t="s">
        <v>308</v>
      </c>
      <c r="AA134" s="145" t="s">
        <v>236</v>
      </c>
      <c r="AB134" s="145" t="s">
        <v>236</v>
      </c>
      <c r="AC134" s="177" t="s">
        <v>236</v>
      </c>
      <c r="AD134" s="150" t="s">
        <v>268</v>
      </c>
      <c r="AE134" s="150" t="s">
        <v>174</v>
      </c>
      <c r="AF134" s="99" t="str">
        <f t="shared" si="40"/>
        <v>ALTO</v>
      </c>
      <c r="AG134" s="150" t="s">
        <v>144</v>
      </c>
      <c r="AH134" s="99" t="str">
        <f t="shared" si="41"/>
        <v>ALTO</v>
      </c>
      <c r="AI134" s="150" t="s">
        <v>154</v>
      </c>
      <c r="AJ134" s="150" t="s">
        <v>159</v>
      </c>
      <c r="AK134" s="99" t="str">
        <f t="shared" si="42"/>
        <v>ALTO</v>
      </c>
      <c r="AL134" s="151" t="str">
        <f>VLOOKUP($AD134,[5]Tipologías!$B$3:$H$17,2,FALSE)</f>
        <v>ALTO</v>
      </c>
      <c r="AM134" s="151">
        <f t="shared" si="33"/>
        <v>3</v>
      </c>
      <c r="AN134" s="151" t="str">
        <f>VLOOKUP($AE134,[5]Tipologías!$A$21:$C$24,3,FALSE)</f>
        <v>ALTO</v>
      </c>
      <c r="AO134" s="151">
        <f t="shared" si="34"/>
        <v>3</v>
      </c>
      <c r="AP134" s="151">
        <f>VLOOKUP($AI134,[5]Tipologías!$A$38:$B$42,2,FALSE)</f>
        <v>1.5</v>
      </c>
      <c r="AQ134" s="151">
        <f>VLOOKUP($AJ134,[5]Tipologías!$A$46:$B$53,2,FALSE)</f>
        <v>2</v>
      </c>
      <c r="AR134" s="151" t="str">
        <f t="shared" si="43"/>
        <v>ALTO</v>
      </c>
      <c r="AS134" s="151" t="str">
        <f>VLOOKUP($AG134,[5]Tipologías!$A$29:$C$33,3,FALSE)</f>
        <v>ALTO</v>
      </c>
      <c r="AT134" s="151" t="str">
        <f t="shared" si="39"/>
        <v>ALTO</v>
      </c>
      <c r="AU134" s="151" t="str">
        <f t="shared" si="44"/>
        <v>ALTO</v>
      </c>
      <c r="AV134" s="151" t="str">
        <f>_xlfn.IFNA(VLOOKUP(AD134,[5]Tipologías!$B$3:$H$17,4,0),"")</f>
        <v>INFORMACIÓN PÚBLICA CLASIFICADA</v>
      </c>
      <c r="AW134" s="151" t="str">
        <f t="shared" si="45"/>
        <v>IPC</v>
      </c>
      <c r="AX134" s="151" t="str">
        <f>_xlfn.IFNA(VLOOKUP(AD134,[5]Tipologías!$B$3:$H$17,3,0),"")</f>
        <v>LEY 1712, ARTÍCULO 18 LITERAL C "LOS SECRETOS COMERCIALES, INDUSTRIALES Y PROFESIONALES, ASÍ COMO LOS ESTIPULADOS EN EL PARÁGRAFO DEL ARTÍCULO 77 DE LA LEY 1474 DE 2011."</v>
      </c>
      <c r="AY134" s="151" t="str">
        <f>_xlfn.IFNA(VLOOKUP(AD134,[5]Tipologías!$B$3:$H$17,5,0),"")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4" s="151" t="str">
        <f>_xlfn.IFNA(VLOOKUP(AD134,[5]Tipologías!$B$3:$H$17,6,0),"")</f>
        <v>LEY 1712 DE 2014</v>
      </c>
      <c r="BA134" s="153" t="s">
        <v>237</v>
      </c>
      <c r="BB134" s="140">
        <v>44865</v>
      </c>
      <c r="BC134" s="153" t="s">
        <v>242</v>
      </c>
      <c r="BD134" s="150" t="s">
        <v>831</v>
      </c>
      <c r="BE134" s="150" t="s">
        <v>861</v>
      </c>
    </row>
    <row r="135" spans="1:57" ht="100.55" customHeight="1" x14ac:dyDescent="0.25">
      <c r="A135" s="144">
        <v>126</v>
      </c>
      <c r="B135" s="142" t="s">
        <v>76</v>
      </c>
      <c r="C135" s="142" t="s">
        <v>197</v>
      </c>
      <c r="D135" s="143" t="s">
        <v>249</v>
      </c>
      <c r="E135" s="143" t="s">
        <v>839</v>
      </c>
      <c r="F135" s="103" t="s">
        <v>840</v>
      </c>
      <c r="G135" s="142" t="s">
        <v>181</v>
      </c>
      <c r="H135" s="143" t="s">
        <v>249</v>
      </c>
      <c r="I135" s="143" t="s">
        <v>249</v>
      </c>
      <c r="J135" s="102" t="s">
        <v>374</v>
      </c>
      <c r="K135" s="103" t="s">
        <v>375</v>
      </c>
      <c r="L135" s="103" t="s">
        <v>401</v>
      </c>
      <c r="M135" s="143" t="s">
        <v>236</v>
      </c>
      <c r="N135" s="143" t="s">
        <v>829</v>
      </c>
      <c r="O135" s="143" t="s">
        <v>191</v>
      </c>
      <c r="P135" s="103" t="s">
        <v>838</v>
      </c>
      <c r="Q135" s="144" t="s">
        <v>304</v>
      </c>
      <c r="R135" s="144" t="s">
        <v>304</v>
      </c>
      <c r="S135" s="103" t="s">
        <v>236</v>
      </c>
      <c r="T135" s="184" t="s">
        <v>236</v>
      </c>
      <c r="U135" s="145" t="s">
        <v>308</v>
      </c>
      <c r="V135" s="145" t="s">
        <v>308</v>
      </c>
      <c r="W135" s="145" t="s">
        <v>308</v>
      </c>
      <c r="X135" s="145" t="s">
        <v>308</v>
      </c>
      <c r="Y135" s="145" t="s">
        <v>308</v>
      </c>
      <c r="Z135" s="145" t="s">
        <v>308</v>
      </c>
      <c r="AA135" s="145" t="s">
        <v>236</v>
      </c>
      <c r="AB135" s="145" t="s">
        <v>236</v>
      </c>
      <c r="AC135" s="177" t="s">
        <v>236</v>
      </c>
      <c r="AD135" s="150" t="s">
        <v>268</v>
      </c>
      <c r="AE135" s="150" t="s">
        <v>174</v>
      </c>
      <c r="AF135" s="99" t="str">
        <f t="shared" si="40"/>
        <v>ALTO</v>
      </c>
      <c r="AG135" s="150" t="s">
        <v>144</v>
      </c>
      <c r="AH135" s="99" t="str">
        <f t="shared" si="41"/>
        <v>ALTO</v>
      </c>
      <c r="AI135" s="150" t="s">
        <v>154</v>
      </c>
      <c r="AJ135" s="150" t="s">
        <v>159</v>
      </c>
      <c r="AK135" s="99" t="str">
        <f t="shared" si="42"/>
        <v>ALTO</v>
      </c>
      <c r="AL135" s="151" t="str">
        <f>VLOOKUP($AD135,[5]Tipologías!$B$3:$H$17,2,FALSE)</f>
        <v>ALTO</v>
      </c>
      <c r="AM135" s="151">
        <f t="shared" si="33"/>
        <v>3</v>
      </c>
      <c r="AN135" s="151" t="str">
        <f>VLOOKUP($AE135,[5]Tipologías!$A$21:$C$24,3,FALSE)</f>
        <v>ALTO</v>
      </c>
      <c r="AO135" s="151">
        <f t="shared" si="34"/>
        <v>3</v>
      </c>
      <c r="AP135" s="151">
        <f>VLOOKUP($AI135,[5]Tipologías!$A$38:$B$42,2,FALSE)</f>
        <v>1.5</v>
      </c>
      <c r="AQ135" s="151">
        <f>VLOOKUP($AJ135,[5]Tipologías!$A$46:$B$53,2,FALSE)</f>
        <v>2</v>
      </c>
      <c r="AR135" s="151" t="str">
        <f t="shared" si="43"/>
        <v>ALTO</v>
      </c>
      <c r="AS135" s="151" t="str">
        <f>VLOOKUP($AG135,[5]Tipologías!$A$29:$C$33,3,FALSE)</f>
        <v>ALTO</v>
      </c>
      <c r="AT135" s="151" t="str">
        <f t="shared" si="39"/>
        <v>ALTO</v>
      </c>
      <c r="AU135" s="151" t="str">
        <f t="shared" si="44"/>
        <v>ALTO</v>
      </c>
      <c r="AV135" s="151" t="str">
        <f>_xlfn.IFNA(VLOOKUP(AD135,[5]Tipologías!$B$3:$H$17,4,0),"")</f>
        <v>INFORMACIÓN PÚBLICA CLASIFICADA</v>
      </c>
      <c r="AW135" s="151" t="str">
        <f t="shared" si="45"/>
        <v>IPC</v>
      </c>
      <c r="AX135" s="151" t="str">
        <f>_xlfn.IFNA(VLOOKUP(AD135,[5]Tipologías!$B$3:$H$17,3,0),"")</f>
        <v>LEY 1712, ARTÍCULO 18 LITERAL C "LOS SECRETOS COMERCIALES, INDUSTRIALES Y PROFESIONALES, ASÍ COMO LOS ESTIPULADOS EN EL PARÁGRAFO DEL ARTÍCULO 77 DE LA LEY 1474 DE 2011."</v>
      </c>
      <c r="AY135" s="151" t="str">
        <f>_xlfn.IFNA(VLOOKUP(AD135,[5]Tipologías!$B$3:$H$17,5,0),"")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5" s="151" t="str">
        <f>_xlfn.IFNA(VLOOKUP(AD135,[5]Tipologías!$B$3:$H$17,6,0),"")</f>
        <v>LEY 1712 DE 2014</v>
      </c>
      <c r="BA135" s="153" t="s">
        <v>237</v>
      </c>
      <c r="BB135" s="140">
        <v>44865</v>
      </c>
      <c r="BC135" s="153" t="s">
        <v>242</v>
      </c>
      <c r="BD135" s="150" t="s">
        <v>831</v>
      </c>
      <c r="BE135" s="150" t="s">
        <v>861</v>
      </c>
    </row>
    <row r="136" spans="1:57" ht="100.55" customHeight="1" x14ac:dyDescent="0.25">
      <c r="A136" s="144">
        <v>127</v>
      </c>
      <c r="B136" s="142" t="s">
        <v>76</v>
      </c>
      <c r="C136" s="142" t="s">
        <v>197</v>
      </c>
      <c r="D136" s="143" t="s">
        <v>249</v>
      </c>
      <c r="E136" s="143" t="s">
        <v>841</v>
      </c>
      <c r="F136" s="103" t="s">
        <v>842</v>
      </c>
      <c r="G136" s="142" t="s">
        <v>246</v>
      </c>
      <c r="H136" s="143" t="s">
        <v>249</v>
      </c>
      <c r="I136" s="143" t="s">
        <v>249</v>
      </c>
      <c r="J136" s="102" t="s">
        <v>380</v>
      </c>
      <c r="K136" s="103" t="s">
        <v>375</v>
      </c>
      <c r="L136" s="103" t="s">
        <v>401</v>
      </c>
      <c r="M136" s="143" t="s">
        <v>843</v>
      </c>
      <c r="N136" s="143" t="s">
        <v>844</v>
      </c>
      <c r="O136" s="143" t="s">
        <v>191</v>
      </c>
      <c r="P136" s="104" t="s">
        <v>845</v>
      </c>
      <c r="Q136" s="144" t="s">
        <v>304</v>
      </c>
      <c r="R136" s="144"/>
      <c r="S136" s="145" t="s">
        <v>846</v>
      </c>
      <c r="T136" s="184" t="s">
        <v>236</v>
      </c>
      <c r="U136" s="145" t="s">
        <v>307</v>
      </c>
      <c r="V136" s="145" t="s">
        <v>307</v>
      </c>
      <c r="W136" s="145" t="s">
        <v>308</v>
      </c>
      <c r="X136" s="145" t="s">
        <v>308</v>
      </c>
      <c r="Y136" s="145" t="s">
        <v>308</v>
      </c>
      <c r="Z136" s="145" t="s">
        <v>308</v>
      </c>
      <c r="AA136" s="145" t="s">
        <v>236</v>
      </c>
      <c r="AB136" s="145" t="s">
        <v>236</v>
      </c>
      <c r="AC136" s="177" t="s">
        <v>236</v>
      </c>
      <c r="AD136" s="113" t="s">
        <v>103</v>
      </c>
      <c r="AE136" s="150" t="s">
        <v>172</v>
      </c>
      <c r="AF136" s="99" t="str">
        <f t="shared" si="40"/>
        <v>MEDIO</v>
      </c>
      <c r="AG136" s="149" t="s">
        <v>141</v>
      </c>
      <c r="AH136" s="99" t="str">
        <f t="shared" si="41"/>
        <v>BAJO</v>
      </c>
      <c r="AI136" s="150" t="s">
        <v>153</v>
      </c>
      <c r="AJ136" s="150" t="s">
        <v>163</v>
      </c>
      <c r="AK136" s="99" t="str">
        <f t="shared" si="42"/>
        <v>BAJO</v>
      </c>
      <c r="AL136" s="151" t="str">
        <f>VLOOKUP($AD136,[5]Tipologías!$B$3:$H$17,2,FALSE)</f>
        <v>BAJO</v>
      </c>
      <c r="AM136" s="151">
        <f t="shared" si="33"/>
        <v>1</v>
      </c>
      <c r="AN136" s="151" t="str">
        <f>VLOOKUP($AE136,[5]Tipologías!$A$21:$C$24,3,FALSE)</f>
        <v>MEDIO</v>
      </c>
      <c r="AO136" s="151">
        <f t="shared" si="34"/>
        <v>2</v>
      </c>
      <c r="AP136" s="151">
        <f>VLOOKUP($AI136,[5]Tipologías!$A$38:$B$42,2,FALSE)</f>
        <v>1</v>
      </c>
      <c r="AQ136" s="151">
        <f>VLOOKUP($AJ136,[5]Tipologías!$A$46:$B$53,2,FALSE)</f>
        <v>0.5</v>
      </c>
      <c r="AR136" s="151" t="str">
        <f t="shared" si="43"/>
        <v>MEDIO</v>
      </c>
      <c r="AS136" s="151" t="str">
        <f>VLOOKUP($AG136,[5]Tipologías!$A$29:$C$33,3,FALSE)</f>
        <v>BAJO</v>
      </c>
      <c r="AT136" s="151" t="str">
        <f t="shared" si="39"/>
        <v>BAJO</v>
      </c>
      <c r="AU136" s="151" t="str">
        <f t="shared" si="44"/>
        <v>MEDIO</v>
      </c>
      <c r="AV136" s="151" t="str">
        <f>_xlfn.IFNA(VLOOKUP(AD136,[5]Tipologías!$B$3:$H$17,4,0),"")</f>
        <v>INFORMACIÓN PÚBLICA</v>
      </c>
      <c r="AW136" s="151" t="str">
        <f t="shared" si="45"/>
        <v>IPB</v>
      </c>
      <c r="AX136" s="151" t="str">
        <f>_xlfn.IFNA(VLOOKUP(AD136,[5]Tipologías!$B$3:$H$17,3,0),"")</f>
        <v>N/A</v>
      </c>
      <c r="AY136" s="151" t="str">
        <f>_xlfn.IFNA(VLOOKUP(AD136,[5]Tipologías!$B$3:$H$17,5,0),"")</f>
        <v>N/A</v>
      </c>
      <c r="AZ136" s="151" t="str">
        <f>_xlfn.IFNA(VLOOKUP(AD136,[5]Tipologías!$B$3:$H$17,6,0),"")</f>
        <v>N/A</v>
      </c>
      <c r="BA136" s="153" t="s">
        <v>236</v>
      </c>
      <c r="BB136" s="140">
        <v>44865</v>
      </c>
      <c r="BC136" s="153" t="s">
        <v>236</v>
      </c>
      <c r="BD136" s="150" t="s">
        <v>832</v>
      </c>
      <c r="BE136" s="150" t="s">
        <v>861</v>
      </c>
    </row>
    <row r="137" spans="1:57" ht="100.55" customHeight="1" x14ac:dyDescent="0.25">
      <c r="A137" s="144">
        <v>128</v>
      </c>
      <c r="B137" s="142" t="s">
        <v>76</v>
      </c>
      <c r="C137" s="142" t="s">
        <v>197</v>
      </c>
      <c r="D137" s="143" t="s">
        <v>249</v>
      </c>
      <c r="E137" s="141" t="s">
        <v>847</v>
      </c>
      <c r="F137" s="152" t="s">
        <v>848</v>
      </c>
      <c r="G137" s="142" t="s">
        <v>213</v>
      </c>
      <c r="H137" s="143" t="s">
        <v>249</v>
      </c>
      <c r="I137" s="143" t="s">
        <v>249</v>
      </c>
      <c r="J137" s="102"/>
      <c r="K137" s="103" t="s">
        <v>375</v>
      </c>
      <c r="L137" s="103" t="s">
        <v>401</v>
      </c>
      <c r="M137" s="143" t="s">
        <v>236</v>
      </c>
      <c r="N137" s="143" t="s">
        <v>236</v>
      </c>
      <c r="O137" s="143"/>
      <c r="P137" s="103" t="s">
        <v>236</v>
      </c>
      <c r="Q137" s="144" t="s">
        <v>304</v>
      </c>
      <c r="R137" s="144" t="s">
        <v>304</v>
      </c>
      <c r="S137" s="103" t="s">
        <v>236</v>
      </c>
      <c r="T137" s="184" t="s">
        <v>236</v>
      </c>
      <c r="U137" s="145" t="s">
        <v>236</v>
      </c>
      <c r="V137" s="145" t="s">
        <v>236</v>
      </c>
      <c r="W137" s="145" t="s">
        <v>236</v>
      </c>
      <c r="X137" s="145" t="s">
        <v>236</v>
      </c>
      <c r="Y137" s="145" t="s">
        <v>236</v>
      </c>
      <c r="Z137" s="145" t="s">
        <v>236</v>
      </c>
      <c r="AA137" s="145" t="s">
        <v>236</v>
      </c>
      <c r="AB137" s="145" t="s">
        <v>236</v>
      </c>
      <c r="AC137" s="177" t="s">
        <v>236</v>
      </c>
      <c r="AD137" s="150" t="s">
        <v>268</v>
      </c>
      <c r="AE137" s="150" t="s">
        <v>172</v>
      </c>
      <c r="AF137" s="99" t="str">
        <f t="shared" si="40"/>
        <v>ALTO</v>
      </c>
      <c r="AG137" s="150" t="s">
        <v>142</v>
      </c>
      <c r="AH137" s="99" t="str">
        <f t="shared" si="41"/>
        <v>MEDIO</v>
      </c>
      <c r="AI137" s="150" t="s">
        <v>154</v>
      </c>
      <c r="AJ137" s="150" t="s">
        <v>161</v>
      </c>
      <c r="AK137" s="99" t="str">
        <f t="shared" si="42"/>
        <v>MEDIO</v>
      </c>
      <c r="AL137" s="151" t="str">
        <f>VLOOKUP($AD137,[5]Tipologías!$B$3:$H$17,2,FALSE)</f>
        <v>ALTO</v>
      </c>
      <c r="AM137" s="151">
        <f t="shared" si="33"/>
        <v>3</v>
      </c>
      <c r="AN137" s="151" t="str">
        <f>VLOOKUP($AE137,[5]Tipologías!$A$21:$C$24,3,FALSE)</f>
        <v>MEDIO</v>
      </c>
      <c r="AO137" s="151">
        <f t="shared" si="34"/>
        <v>2</v>
      </c>
      <c r="AP137" s="151">
        <f>VLOOKUP($AI137,[5]Tipologías!$A$38:$B$42,2,FALSE)</f>
        <v>1.5</v>
      </c>
      <c r="AQ137" s="151">
        <f>VLOOKUP($AJ137,[5]Tipologías!$A$46:$B$53,2,FALSE)</f>
        <v>1.25</v>
      </c>
      <c r="AR137" s="151" t="str">
        <f t="shared" si="43"/>
        <v>ALTO</v>
      </c>
      <c r="AS137" s="151" t="str">
        <f>VLOOKUP($AG137,[5]Tipologías!$A$29:$C$33,3,FALSE)</f>
        <v>MEDIO</v>
      </c>
      <c r="AT137" s="151" t="str">
        <f t="shared" si="39"/>
        <v>MEDIO</v>
      </c>
      <c r="AU137" s="151" t="str">
        <f t="shared" si="44"/>
        <v>MEDIO</v>
      </c>
      <c r="AV137" s="151" t="str">
        <f>_xlfn.IFNA(VLOOKUP(AD137,[5]Tipologías!$B$3:$H$17,4,0),"")</f>
        <v>INFORMACIÓN PÚBLICA CLASIFICADA</v>
      </c>
      <c r="AW137" s="151" t="str">
        <f t="shared" si="45"/>
        <v>IPC</v>
      </c>
      <c r="AX137" s="151" t="str">
        <f>_xlfn.IFNA(VLOOKUP(AD137,[5]Tipologías!$B$3:$H$17,3,0),"")</f>
        <v>LEY 1712, ARTÍCULO 18 LITERAL C "LOS SECRETOS COMERCIALES, INDUSTRIALES Y PROFESIONALES, ASÍ COMO LOS ESTIPULADOS EN EL PARÁGRAFO DEL ARTÍCULO 77 DE LA LEY 1474 DE 2011."</v>
      </c>
      <c r="AY137" s="151" t="str">
        <f>_xlfn.IFNA(VLOOKUP(AD137,[5]Tipologías!$B$3:$H$17,5,0),"")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7" s="151" t="str">
        <f>_xlfn.IFNA(VLOOKUP(AD137,[5]Tipologías!$B$3:$H$17,6,0),"")</f>
        <v>LEY 1712 DE 2014</v>
      </c>
      <c r="BA137" s="153" t="s">
        <v>236</v>
      </c>
      <c r="BB137" s="140">
        <v>44865</v>
      </c>
      <c r="BC137" s="153" t="s">
        <v>236</v>
      </c>
      <c r="BD137" s="150" t="s">
        <v>831</v>
      </c>
      <c r="BE137" s="150" t="s">
        <v>861</v>
      </c>
    </row>
    <row r="138" spans="1:57" ht="100.55" customHeight="1" x14ac:dyDescent="0.25">
      <c r="A138" s="144">
        <v>129</v>
      </c>
      <c r="B138" s="142" t="s">
        <v>76</v>
      </c>
      <c r="C138" s="142" t="s">
        <v>197</v>
      </c>
      <c r="D138" s="143" t="s">
        <v>249</v>
      </c>
      <c r="E138" s="157" t="s">
        <v>849</v>
      </c>
      <c r="F138" s="152" t="s">
        <v>850</v>
      </c>
      <c r="G138" s="142" t="s">
        <v>180</v>
      </c>
      <c r="H138" s="143" t="s">
        <v>249</v>
      </c>
      <c r="I138" s="143" t="s">
        <v>249</v>
      </c>
      <c r="J138" s="102" t="s">
        <v>374</v>
      </c>
      <c r="K138" s="103" t="s">
        <v>375</v>
      </c>
      <c r="L138" s="103" t="s">
        <v>401</v>
      </c>
      <c r="M138" s="143" t="s">
        <v>837</v>
      </c>
      <c r="N138" s="143" t="s">
        <v>829</v>
      </c>
      <c r="O138" s="143" t="s">
        <v>191</v>
      </c>
      <c r="P138" s="103" t="s">
        <v>236</v>
      </c>
      <c r="Q138" s="144" t="s">
        <v>304</v>
      </c>
      <c r="R138" s="144" t="s">
        <v>304</v>
      </c>
      <c r="S138" s="103" t="s">
        <v>236</v>
      </c>
      <c r="T138" s="184" t="s">
        <v>236</v>
      </c>
      <c r="U138" s="145" t="s">
        <v>236</v>
      </c>
      <c r="V138" s="145" t="s">
        <v>236</v>
      </c>
      <c r="W138" s="145" t="s">
        <v>236</v>
      </c>
      <c r="X138" s="145" t="s">
        <v>236</v>
      </c>
      <c r="Y138" s="145" t="s">
        <v>236</v>
      </c>
      <c r="Z138" s="145" t="s">
        <v>236</v>
      </c>
      <c r="AA138" s="145" t="s">
        <v>236</v>
      </c>
      <c r="AB138" s="145" t="s">
        <v>236</v>
      </c>
      <c r="AC138" s="177" t="s">
        <v>236</v>
      </c>
      <c r="AD138" s="150" t="s">
        <v>268</v>
      </c>
      <c r="AE138" s="150" t="s">
        <v>174</v>
      </c>
      <c r="AF138" s="99" t="str">
        <f t="shared" si="40"/>
        <v>ALTO</v>
      </c>
      <c r="AG138" s="149" t="s">
        <v>142</v>
      </c>
      <c r="AH138" s="99" t="str">
        <f t="shared" si="41"/>
        <v>MEDIO</v>
      </c>
      <c r="AI138" s="150" t="s">
        <v>154</v>
      </c>
      <c r="AJ138" s="150" t="s">
        <v>163</v>
      </c>
      <c r="AK138" s="99" t="str">
        <f t="shared" si="42"/>
        <v>MEDIO</v>
      </c>
      <c r="AL138" s="151" t="str">
        <f>VLOOKUP($AD138,[5]Tipologías!$B$3:$H$17,2,FALSE)</f>
        <v>ALTO</v>
      </c>
      <c r="AM138" s="151">
        <f t="shared" si="33"/>
        <v>3</v>
      </c>
      <c r="AN138" s="151" t="str">
        <f>VLOOKUP($AE138,[5]Tipologías!$A$21:$C$24,3,FALSE)</f>
        <v>ALTO</v>
      </c>
      <c r="AO138" s="151">
        <f t="shared" si="34"/>
        <v>3</v>
      </c>
      <c r="AP138" s="151">
        <f>VLOOKUP($AI138,[5]Tipologías!$A$38:$B$42,2,FALSE)</f>
        <v>1.5</v>
      </c>
      <c r="AQ138" s="151">
        <f>VLOOKUP($AJ138,[5]Tipologías!$A$46:$B$53,2,FALSE)</f>
        <v>0.5</v>
      </c>
      <c r="AR138" s="151" t="str">
        <f t="shared" si="43"/>
        <v>ALTO</v>
      </c>
      <c r="AS138" s="151" t="str">
        <f>VLOOKUP($AG138,[5]Tipologías!$A$29:$C$33,3,FALSE)</f>
        <v>MEDIO</v>
      </c>
      <c r="AT138" s="151" t="str">
        <f t="shared" si="39"/>
        <v>MEDIO</v>
      </c>
      <c r="AU138" s="151" t="str">
        <f t="shared" si="44"/>
        <v>MEDIO</v>
      </c>
      <c r="AV138" s="151" t="str">
        <f>_xlfn.IFNA(VLOOKUP(AD138,[5]Tipologías!$B$3:$H$17,4,0),"")</f>
        <v>INFORMACIÓN PÚBLICA CLASIFICADA</v>
      </c>
      <c r="AW138" s="151" t="str">
        <f t="shared" si="45"/>
        <v>IPC</v>
      </c>
      <c r="AX138" s="151" t="str">
        <f>_xlfn.IFNA(VLOOKUP(AD138,[5]Tipologías!$B$3:$H$17,3,0),"")</f>
        <v>LEY 1712, ARTÍCULO 18 LITERAL C "LOS SECRETOS COMERCIALES, INDUSTRIALES Y PROFESIONALES, ASÍ COMO LOS ESTIPULADOS EN EL PARÁGRAFO DEL ARTÍCULO 77 DE LA LEY 1474 DE 2011."</v>
      </c>
      <c r="AY138" s="151" t="str">
        <f>_xlfn.IFNA(VLOOKUP(AD138,[5]Tipologías!$B$3:$H$17,5,0),"")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8" s="151" t="str">
        <f>_xlfn.IFNA(VLOOKUP(AD138,[5]Tipologías!$B$3:$H$17,6,0),"")</f>
        <v>LEY 1712 DE 2014</v>
      </c>
      <c r="BA138" s="153" t="s">
        <v>237</v>
      </c>
      <c r="BB138" s="140">
        <v>44865</v>
      </c>
      <c r="BC138" s="153" t="s">
        <v>242</v>
      </c>
      <c r="BD138" s="150" t="s">
        <v>831</v>
      </c>
      <c r="BE138" s="150" t="s">
        <v>861</v>
      </c>
    </row>
    <row r="139" spans="1:57" ht="100.55" customHeight="1" x14ac:dyDescent="0.25">
      <c r="A139" s="144">
        <v>130</v>
      </c>
      <c r="B139" s="142" t="s">
        <v>76</v>
      </c>
      <c r="C139" s="142" t="s">
        <v>197</v>
      </c>
      <c r="D139" s="143" t="s">
        <v>249</v>
      </c>
      <c r="E139" s="157" t="s">
        <v>851</v>
      </c>
      <c r="F139" s="152" t="s">
        <v>852</v>
      </c>
      <c r="G139" s="158" t="s">
        <v>214</v>
      </c>
      <c r="H139" s="143" t="s">
        <v>249</v>
      </c>
      <c r="I139" s="143" t="s">
        <v>249</v>
      </c>
      <c r="J139" s="102" t="s">
        <v>374</v>
      </c>
      <c r="K139" s="103" t="s">
        <v>375</v>
      </c>
      <c r="L139" s="103" t="s">
        <v>401</v>
      </c>
      <c r="M139" s="143" t="s">
        <v>837</v>
      </c>
      <c r="N139" s="143" t="s">
        <v>829</v>
      </c>
      <c r="O139" s="143" t="s">
        <v>191</v>
      </c>
      <c r="P139" s="103" t="s">
        <v>236</v>
      </c>
      <c r="Q139" s="144" t="s">
        <v>304</v>
      </c>
      <c r="R139" s="143" t="s">
        <v>236</v>
      </c>
      <c r="S139" s="103" t="s">
        <v>236</v>
      </c>
      <c r="T139" s="184" t="s">
        <v>236</v>
      </c>
      <c r="U139" s="145" t="s">
        <v>307</v>
      </c>
      <c r="V139" s="145" t="s">
        <v>307</v>
      </c>
      <c r="W139" s="145" t="s">
        <v>308</v>
      </c>
      <c r="X139" s="145" t="s">
        <v>308</v>
      </c>
      <c r="Y139" s="145" t="s">
        <v>308</v>
      </c>
      <c r="Z139" s="145" t="s">
        <v>308</v>
      </c>
      <c r="AA139" s="145" t="s">
        <v>236</v>
      </c>
      <c r="AB139" s="145" t="s">
        <v>236</v>
      </c>
      <c r="AC139" s="177" t="s">
        <v>236</v>
      </c>
      <c r="AD139" s="150" t="s">
        <v>266</v>
      </c>
      <c r="AE139" s="150" t="s">
        <v>172</v>
      </c>
      <c r="AF139" s="99" t="str">
        <f t="shared" si="40"/>
        <v>ALTO</v>
      </c>
      <c r="AG139" s="149" t="s">
        <v>142</v>
      </c>
      <c r="AH139" s="99" t="str">
        <f t="shared" si="41"/>
        <v>MEDIO</v>
      </c>
      <c r="AI139" s="150" t="s">
        <v>154</v>
      </c>
      <c r="AJ139" s="150" t="s">
        <v>159</v>
      </c>
      <c r="AK139" s="99" t="str">
        <f t="shared" si="42"/>
        <v>ALTO</v>
      </c>
      <c r="AL139" s="151" t="str">
        <f>VLOOKUP($AD139,[5]Tipologías!$B$3:$H$17,2,FALSE)</f>
        <v>ALTO</v>
      </c>
      <c r="AM139" s="151">
        <f t="shared" si="33"/>
        <v>3</v>
      </c>
      <c r="AN139" s="151" t="str">
        <f>VLOOKUP($AE139,[5]Tipologías!$A$21:$C$24,3,FALSE)</f>
        <v>MEDIO</v>
      </c>
      <c r="AO139" s="151">
        <f t="shared" si="34"/>
        <v>2</v>
      </c>
      <c r="AP139" s="151">
        <f>VLOOKUP($AI139,[5]Tipologías!$A$38:$B$42,2,FALSE)</f>
        <v>1.5</v>
      </c>
      <c r="AQ139" s="151">
        <f>VLOOKUP($AJ139,[5]Tipologías!$A$46:$B$53,2,FALSE)</f>
        <v>2</v>
      </c>
      <c r="AR139" s="151" t="str">
        <f t="shared" si="43"/>
        <v>ALTO</v>
      </c>
      <c r="AS139" s="151" t="str">
        <f>VLOOKUP($AG139,[5]Tipologías!$A$29:$C$33,3,FALSE)</f>
        <v>MEDIO</v>
      </c>
      <c r="AT139" s="151" t="str">
        <f t="shared" si="39"/>
        <v>ALTO</v>
      </c>
      <c r="AU139" s="151" t="str">
        <f t="shared" si="44"/>
        <v>ALTO</v>
      </c>
      <c r="AV139" s="151" t="str">
        <f>_xlfn.IFNA(VLOOKUP(AD139,[5]Tipologías!$B$3:$H$17,4,0),"")</f>
        <v>INFORMACIÓN PÚBLICA CLASIFICADA</v>
      </c>
      <c r="AW139" s="151" t="str">
        <f t="shared" si="45"/>
        <v>IPC</v>
      </c>
      <c r="AX139" s="151" t="str">
        <f>_xlfn.IFNA(VLOOKUP(AD139,[5]Tipologías!$B$3:$H$17,3,0),"")</f>
        <v>LEY 1712, ARTÍCULO 18 LITERAL A "EL DERECHO DE TODA PERSONA A LA INTIMIDAD."</v>
      </c>
      <c r="AY139" s="151" t="str">
        <f>_xlfn.IFNA(VLOOKUP(AD139,[5]Tipologías!$B$3:$H$17,5,0),"")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39" s="151" t="str">
        <f>_xlfn.IFNA(VLOOKUP(AD139,[5]Tipologías!$B$3:$H$17,6,0),"")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39" s="153" t="s">
        <v>237</v>
      </c>
      <c r="BB139" s="140">
        <v>44865</v>
      </c>
      <c r="BC139" s="153" t="s">
        <v>242</v>
      </c>
      <c r="BD139" s="150" t="s">
        <v>831</v>
      </c>
      <c r="BE139" s="150" t="s">
        <v>861</v>
      </c>
    </row>
    <row r="140" spans="1:57" ht="100.55" customHeight="1" x14ac:dyDescent="0.25">
      <c r="A140" s="144">
        <v>131</v>
      </c>
      <c r="B140" s="142" t="s">
        <v>76</v>
      </c>
      <c r="C140" s="142" t="s">
        <v>197</v>
      </c>
      <c r="D140" s="143" t="s">
        <v>249</v>
      </c>
      <c r="E140" s="143" t="s">
        <v>853</v>
      </c>
      <c r="F140" s="103" t="s">
        <v>854</v>
      </c>
      <c r="G140" s="142" t="s">
        <v>855</v>
      </c>
      <c r="H140" s="143" t="s">
        <v>249</v>
      </c>
      <c r="I140" s="143" t="s">
        <v>249</v>
      </c>
      <c r="J140" s="102" t="s">
        <v>380</v>
      </c>
      <c r="K140" s="103" t="s">
        <v>375</v>
      </c>
      <c r="L140" s="103" t="s">
        <v>401</v>
      </c>
      <c r="M140" s="143" t="s">
        <v>856</v>
      </c>
      <c r="N140" s="143" t="s">
        <v>236</v>
      </c>
      <c r="O140" s="143" t="s">
        <v>191</v>
      </c>
      <c r="P140" s="104" t="s">
        <v>845</v>
      </c>
      <c r="Q140" s="144" t="s">
        <v>304</v>
      </c>
      <c r="R140" s="144"/>
      <c r="S140" s="103" t="s">
        <v>236</v>
      </c>
      <c r="T140" s="184" t="s">
        <v>236</v>
      </c>
      <c r="U140" s="145" t="s">
        <v>308</v>
      </c>
      <c r="V140" s="145" t="s">
        <v>236</v>
      </c>
      <c r="W140" s="145" t="s">
        <v>236</v>
      </c>
      <c r="X140" s="145" t="s">
        <v>236</v>
      </c>
      <c r="Y140" s="145" t="s">
        <v>236</v>
      </c>
      <c r="Z140" s="145" t="s">
        <v>236</v>
      </c>
      <c r="AA140" s="145" t="s">
        <v>236</v>
      </c>
      <c r="AB140" s="145" t="s">
        <v>236</v>
      </c>
      <c r="AC140" s="177" t="s">
        <v>236</v>
      </c>
      <c r="AD140" s="150" t="s">
        <v>268</v>
      </c>
      <c r="AE140" s="150" t="s">
        <v>172</v>
      </c>
      <c r="AF140" s="99" t="str">
        <f t="shared" si="40"/>
        <v>ALTO</v>
      </c>
      <c r="AG140" s="149" t="s">
        <v>144</v>
      </c>
      <c r="AH140" s="99" t="str">
        <f t="shared" si="41"/>
        <v>ALTO</v>
      </c>
      <c r="AI140" s="150" t="s">
        <v>154</v>
      </c>
      <c r="AJ140" s="150" t="s">
        <v>157</v>
      </c>
      <c r="AK140" s="99" t="str">
        <f t="shared" si="42"/>
        <v>ALTO</v>
      </c>
      <c r="AL140" s="151" t="str">
        <f>VLOOKUP($AD140,[5]Tipologías!$B$3:$H$17,2,FALSE)</f>
        <v>ALTO</v>
      </c>
      <c r="AM140" s="151">
        <f t="shared" si="33"/>
        <v>3</v>
      </c>
      <c r="AN140" s="151" t="str">
        <f>VLOOKUP($AE140,[5]Tipologías!$A$21:$C$24,3,FALSE)</f>
        <v>MEDIO</v>
      </c>
      <c r="AO140" s="151">
        <f t="shared" si="34"/>
        <v>2</v>
      </c>
      <c r="AP140" s="151">
        <f>VLOOKUP($AI140,[5]Tipologías!$A$38:$B$42,2,FALSE)</f>
        <v>1.5</v>
      </c>
      <c r="AQ140" s="151">
        <f>VLOOKUP($AJ140,[5]Tipologías!$A$46:$B$53,2,FALSE)</f>
        <v>2.5</v>
      </c>
      <c r="AR140" s="151" t="str">
        <f t="shared" si="43"/>
        <v>ALTO</v>
      </c>
      <c r="AS140" s="151" t="str">
        <f>VLOOKUP($AG140,[5]Tipologías!$A$29:$C$33,3,FALSE)</f>
        <v>ALTO</v>
      </c>
      <c r="AT140" s="151" t="str">
        <f t="shared" si="39"/>
        <v>ALTO</v>
      </c>
      <c r="AU140" s="151" t="str">
        <f t="shared" si="44"/>
        <v>ALTO</v>
      </c>
      <c r="AV140" s="151" t="str">
        <f>_xlfn.IFNA(VLOOKUP(AD140,[5]Tipologías!$B$3:$H$17,4,0),"")</f>
        <v>INFORMACIÓN PÚBLICA CLASIFICADA</v>
      </c>
      <c r="AW140" s="151" t="str">
        <f t="shared" si="45"/>
        <v>IPC</v>
      </c>
      <c r="AX140" s="151" t="str">
        <f>_xlfn.IFNA(VLOOKUP(AD140,[5]Tipologías!$B$3:$H$17,3,0),"")</f>
        <v>LEY 1712, ARTÍCULO 18 LITERAL C "LOS SECRETOS COMERCIALES, INDUSTRIALES Y PROFESIONALES, ASÍ COMO LOS ESTIPULADOS EN EL PARÁGRAFO DEL ARTÍCULO 77 DE LA LEY 1474 DE 2011."</v>
      </c>
      <c r="AY140" s="151" t="str">
        <f>_xlfn.IFNA(VLOOKUP(AD140,[5]Tipologías!$B$3:$H$17,5,0),"")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40" s="151" t="str">
        <f>_xlfn.IFNA(VLOOKUP(AD140,[5]Tipologías!$B$3:$H$17,6,0),"")</f>
        <v>LEY 1712 DE 2014</v>
      </c>
      <c r="BA140" s="153" t="s">
        <v>237</v>
      </c>
      <c r="BB140" s="140">
        <v>44865</v>
      </c>
      <c r="BC140" s="153" t="s">
        <v>242</v>
      </c>
      <c r="BD140" s="150" t="s">
        <v>831</v>
      </c>
      <c r="BE140" s="150" t="s">
        <v>861</v>
      </c>
    </row>
    <row r="141" spans="1:57" ht="100.55" customHeight="1" x14ac:dyDescent="0.25">
      <c r="A141" s="144">
        <v>132</v>
      </c>
      <c r="B141" s="142" t="s">
        <v>69</v>
      </c>
      <c r="C141" s="142" t="s">
        <v>209</v>
      </c>
      <c r="D141" s="143" t="s">
        <v>249</v>
      </c>
      <c r="E141" s="143" t="s">
        <v>857</v>
      </c>
      <c r="F141" s="103" t="s">
        <v>858</v>
      </c>
      <c r="G141" s="142" t="s">
        <v>246</v>
      </c>
      <c r="H141" s="143" t="s">
        <v>249</v>
      </c>
      <c r="I141" s="143" t="s">
        <v>249</v>
      </c>
      <c r="J141" s="102" t="s">
        <v>374</v>
      </c>
      <c r="K141" s="103" t="s">
        <v>375</v>
      </c>
      <c r="L141" s="103" t="s">
        <v>401</v>
      </c>
      <c r="M141" s="143" t="s">
        <v>856</v>
      </c>
      <c r="N141" s="143" t="s">
        <v>859</v>
      </c>
      <c r="O141" s="143" t="s">
        <v>191</v>
      </c>
      <c r="P141" s="104" t="s">
        <v>236</v>
      </c>
      <c r="Q141" s="144" t="s">
        <v>304</v>
      </c>
      <c r="R141" s="144"/>
      <c r="S141" s="103" t="s">
        <v>236</v>
      </c>
      <c r="T141" s="184" t="s">
        <v>236</v>
      </c>
      <c r="U141" s="145" t="s">
        <v>307</v>
      </c>
      <c r="V141" s="145" t="s">
        <v>307</v>
      </c>
      <c r="W141" s="145" t="s">
        <v>307</v>
      </c>
      <c r="X141" s="145" t="s">
        <v>307</v>
      </c>
      <c r="Y141" s="145" t="s">
        <v>307</v>
      </c>
      <c r="Z141" s="145" t="s">
        <v>307</v>
      </c>
      <c r="AA141" s="145" t="s">
        <v>236</v>
      </c>
      <c r="AB141" s="145" t="s">
        <v>236</v>
      </c>
      <c r="AC141" s="177" t="s">
        <v>236</v>
      </c>
      <c r="AD141" s="150" t="s">
        <v>268</v>
      </c>
      <c r="AE141" s="150" t="s">
        <v>172</v>
      </c>
      <c r="AF141" s="99" t="str">
        <f t="shared" si="40"/>
        <v>ALTO</v>
      </c>
      <c r="AG141" s="149" t="s">
        <v>144</v>
      </c>
      <c r="AH141" s="99" t="str">
        <f t="shared" si="41"/>
        <v>ALTO</v>
      </c>
      <c r="AI141" s="150" t="s">
        <v>154</v>
      </c>
      <c r="AJ141" s="150" t="s">
        <v>157</v>
      </c>
      <c r="AK141" s="99" t="str">
        <f t="shared" si="42"/>
        <v>ALTO</v>
      </c>
      <c r="AL141" s="151" t="str">
        <f>VLOOKUP($AD141,[5]Tipologías!$B$3:$H$17,2,FALSE)</f>
        <v>ALTO</v>
      </c>
      <c r="AM141" s="151">
        <f t="shared" si="33"/>
        <v>3</v>
      </c>
      <c r="AN141" s="151" t="str">
        <f>VLOOKUP($AE141,[5]Tipologías!$A$21:$C$24,3,FALSE)</f>
        <v>MEDIO</v>
      </c>
      <c r="AO141" s="151">
        <f t="shared" si="34"/>
        <v>2</v>
      </c>
      <c r="AP141" s="151">
        <f>VLOOKUP($AI141,[5]Tipologías!$A$38:$B$42,2,FALSE)</f>
        <v>1.5</v>
      </c>
      <c r="AQ141" s="151">
        <f>VLOOKUP($AJ141,[5]Tipologías!$A$46:$B$53,2,FALSE)</f>
        <v>2.5</v>
      </c>
      <c r="AR141" s="151" t="str">
        <f t="shared" si="43"/>
        <v>ALTO</v>
      </c>
      <c r="AS141" s="151" t="str">
        <f>VLOOKUP($AG141,[5]Tipologías!$A$29:$C$33,3,FALSE)</f>
        <v>ALTO</v>
      </c>
      <c r="AT141" s="151" t="str">
        <f t="shared" si="39"/>
        <v>ALTO</v>
      </c>
      <c r="AU141" s="151" t="str">
        <f t="shared" si="44"/>
        <v>ALTO</v>
      </c>
      <c r="AV141" s="151" t="str">
        <f>_xlfn.IFNA(VLOOKUP(AD141,[5]Tipologías!$B$3:$H$17,4,0),"")</f>
        <v>INFORMACIÓN PÚBLICA CLASIFICADA</v>
      </c>
      <c r="AW141" s="151" t="str">
        <f t="shared" si="45"/>
        <v>IPC</v>
      </c>
      <c r="AX141" s="151" t="str">
        <f>_xlfn.IFNA(VLOOKUP(AD141,[5]Tipologías!$B$3:$H$17,3,0),"")</f>
        <v>LEY 1712, ARTÍCULO 18 LITERAL C "LOS SECRETOS COMERCIALES, INDUSTRIALES Y PROFESIONALES, ASÍ COMO LOS ESTIPULADOS EN EL PARÁGRAFO DEL ARTÍCULO 77 DE LA LEY 1474 DE 2011."</v>
      </c>
      <c r="AY141" s="151" t="str">
        <f>_xlfn.IFNA(VLOOKUP(AD141,[5]Tipologías!$B$3:$H$17,5,0),"")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41" s="151" t="str">
        <f>_xlfn.IFNA(VLOOKUP(AD141,[5]Tipologías!$B$3:$H$17,6,0),"")</f>
        <v>LEY 1712 DE 2014</v>
      </c>
      <c r="BA141" s="153" t="s">
        <v>237</v>
      </c>
      <c r="BB141" s="140">
        <v>44865</v>
      </c>
      <c r="BC141" s="153" t="s">
        <v>242</v>
      </c>
      <c r="BD141" s="150" t="s">
        <v>860</v>
      </c>
      <c r="BE141" s="150" t="s">
        <v>861</v>
      </c>
    </row>
    <row r="142" spans="1:57" ht="100.55" customHeight="1" x14ac:dyDescent="0.25">
      <c r="A142" s="144">
        <v>133</v>
      </c>
      <c r="B142" s="142" t="s">
        <v>73</v>
      </c>
      <c r="C142" s="142" t="s">
        <v>204</v>
      </c>
      <c r="D142" s="143" t="s">
        <v>253</v>
      </c>
      <c r="E142" s="143" t="s">
        <v>873</v>
      </c>
      <c r="F142" s="103" t="s">
        <v>874</v>
      </c>
      <c r="G142" s="142" t="s">
        <v>180</v>
      </c>
      <c r="H142" s="143" t="s">
        <v>875</v>
      </c>
      <c r="I142" s="143" t="s">
        <v>876</v>
      </c>
      <c r="J142" s="102" t="s">
        <v>374</v>
      </c>
      <c r="K142" s="103" t="s">
        <v>375</v>
      </c>
      <c r="L142" s="103" t="s">
        <v>401</v>
      </c>
      <c r="M142" s="143" t="s">
        <v>236</v>
      </c>
      <c r="N142" s="143" t="s">
        <v>476</v>
      </c>
      <c r="O142" s="143" t="s">
        <v>191</v>
      </c>
      <c r="P142" s="103" t="s">
        <v>877</v>
      </c>
      <c r="Q142" s="144" t="s">
        <v>236</v>
      </c>
      <c r="R142" s="144" t="s">
        <v>304</v>
      </c>
      <c r="S142" s="103" t="s">
        <v>236</v>
      </c>
      <c r="T142" s="184" t="s">
        <v>236</v>
      </c>
      <c r="U142" s="145" t="s">
        <v>307</v>
      </c>
      <c r="V142" s="145" t="s">
        <v>307</v>
      </c>
      <c r="W142" s="145" t="s">
        <v>307</v>
      </c>
      <c r="X142" s="145" t="s">
        <v>308</v>
      </c>
      <c r="Y142" s="145" t="s">
        <v>308</v>
      </c>
      <c r="Z142" s="145" t="s">
        <v>308</v>
      </c>
      <c r="AA142" s="145" t="s">
        <v>307</v>
      </c>
      <c r="AB142" s="145" t="s">
        <v>307</v>
      </c>
      <c r="AC142" s="180" t="s">
        <v>236</v>
      </c>
      <c r="AD142" s="150" t="s">
        <v>266</v>
      </c>
      <c r="AE142" s="150" t="s">
        <v>172</v>
      </c>
      <c r="AF142" s="99" t="str">
        <f>AR142</f>
        <v>ALTO</v>
      </c>
      <c r="AG142" s="150" t="s">
        <v>141</v>
      </c>
      <c r="AH142" s="99" t="str">
        <f>_xlfn.IFNA((AS142),"")</f>
        <v>BAJO</v>
      </c>
      <c r="AI142" s="150" t="s">
        <v>149</v>
      </c>
      <c r="AJ142" s="150" t="s">
        <v>164</v>
      </c>
      <c r="AK142" s="99" t="str">
        <f>_xlfn.IFNA((AT142),"")</f>
        <v>BAJO</v>
      </c>
      <c r="AL142" s="151" t="str">
        <f>VLOOKUP($AD142,[6]Tipologías!$B$3:$H$17,2,FALSE)</f>
        <v>ALTO</v>
      </c>
      <c r="AM142" s="151">
        <f t="shared" si="33"/>
        <v>3</v>
      </c>
      <c r="AN142" s="151" t="str">
        <f>VLOOKUP($AE142,[6]Tipologías!$A$21:$C$24,3,FALSE)</f>
        <v>MEDIO</v>
      </c>
      <c r="AO142" s="151">
        <f t="shared" si="34"/>
        <v>2</v>
      </c>
      <c r="AP142" s="151">
        <f>VLOOKUP($AI142,[6]Tipologías!$A$38:$B$42,2,FALSE)</f>
        <v>0</v>
      </c>
      <c r="AQ142" s="151">
        <f>VLOOKUP($AJ142,[6]Tipologías!$A$46:$B$53,2,FALSE)</f>
        <v>0.25</v>
      </c>
      <c r="AR142" s="151" t="str">
        <f>IF(MAX(AM142,AO142)=3,"ALTO",IF(MAX(AM142,AO142)=2,"MEDIO",IF(MAX(AM142,AO142)=1,"BAJO","  ")))</f>
        <v>ALTO</v>
      </c>
      <c r="AS142" s="151" t="str">
        <f>VLOOKUP($AG142,[6]Tipologías!$A$29:$C$33,3,FALSE)</f>
        <v>BAJO</v>
      </c>
      <c r="AT142" s="151" t="str">
        <f t="shared" si="39"/>
        <v>BAJO</v>
      </c>
      <c r="AU142" s="151" t="str">
        <f>_xlfn.IFNA(IF(AND(AR142="BAJO",AS142="BAJO",AT142="BAJO"),"BAJO",IF(AND(AR142="ALTO",AS142="ALTO",AT142="ALTO"),"ALTO",IF(COUNTIF(AR142:AT142,"ALTO")=2,"ALTO","MEDIO")))," ")</f>
        <v>MEDIO</v>
      </c>
      <c r="AV142" s="151" t="str">
        <f>_xlfn.IFNA(VLOOKUP(AD142,[6]Tipologías!$B$3:$H$17,4,0),"")</f>
        <v>INFORMACIÓN PÚBLICA CLASIFICADA</v>
      </c>
      <c r="AW142" s="151" t="str">
        <f>IF(AV142="INFORMACIÓN PÚBLICA","IPB",IF(AV142="INFORMACIÓN PÚBLICA CLASIFICADA","IPC",IF(AV142="INFORMACIÓN PÚBLICA RESERVADA","IPR",IF(AV142="",""))))</f>
        <v>IPC</v>
      </c>
      <c r="AX142" s="151" t="str">
        <f>_xlfn.IFNA(VLOOKUP(AD142,[6]Tipologías!$B$3:$H$17,3,0),"")</f>
        <v>LEY 1712, ARTÍCULO 18 LITERAL A "EL DERECHO DE TODA PERSONA A LA INTIMIDAD."</v>
      </c>
      <c r="AY142" s="151" t="str">
        <f>_xlfn.IFNA(VLOOKUP(AD142,[6]Tipologías!$B$3:$H$17,5,0),"")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2" s="151" t="str">
        <f>_xlfn.IFNA(VLOOKUP(AD142,[6]Tipologías!$B$3:$H$17,6,0),"")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2" s="153" t="s">
        <v>238</v>
      </c>
      <c r="BB142" s="140">
        <v>44812</v>
      </c>
      <c r="BC142" s="153" t="s">
        <v>242</v>
      </c>
      <c r="BD142" s="150" t="s">
        <v>878</v>
      </c>
      <c r="BE142" s="150" t="s">
        <v>879</v>
      </c>
    </row>
    <row r="143" spans="1:57" ht="100.55" customHeight="1" x14ac:dyDescent="0.25">
      <c r="A143" s="144">
        <v>134</v>
      </c>
      <c r="B143" s="142" t="s">
        <v>73</v>
      </c>
      <c r="C143" s="142" t="s">
        <v>204</v>
      </c>
      <c r="D143" s="143" t="s">
        <v>253</v>
      </c>
      <c r="E143" s="143" t="s">
        <v>880</v>
      </c>
      <c r="F143" s="103" t="s">
        <v>881</v>
      </c>
      <c r="G143" s="142" t="s">
        <v>246</v>
      </c>
      <c r="H143" s="143" t="s">
        <v>875</v>
      </c>
      <c r="I143" s="143" t="s">
        <v>882</v>
      </c>
      <c r="J143" s="102" t="s">
        <v>380</v>
      </c>
      <c r="K143" s="103" t="s">
        <v>375</v>
      </c>
      <c r="L143" s="103" t="s">
        <v>401</v>
      </c>
      <c r="M143" s="143" t="s">
        <v>883</v>
      </c>
      <c r="N143" s="143" t="s">
        <v>476</v>
      </c>
      <c r="O143" s="143" t="s">
        <v>191</v>
      </c>
      <c r="P143" s="103" t="s">
        <v>345</v>
      </c>
      <c r="Q143" s="144" t="s">
        <v>304</v>
      </c>
      <c r="R143" s="144" t="s">
        <v>304</v>
      </c>
      <c r="S143" s="103" t="s">
        <v>884</v>
      </c>
      <c r="T143" s="184" t="s">
        <v>884</v>
      </c>
      <c r="U143" s="145" t="s">
        <v>307</v>
      </c>
      <c r="V143" s="145" t="s">
        <v>307</v>
      </c>
      <c r="W143" s="145" t="s">
        <v>308</v>
      </c>
      <c r="X143" s="145" t="s">
        <v>308</v>
      </c>
      <c r="Y143" s="145" t="s">
        <v>308</v>
      </c>
      <c r="Z143" s="145" t="s">
        <v>308</v>
      </c>
      <c r="AA143" s="145" t="s">
        <v>307</v>
      </c>
      <c r="AB143" s="145" t="s">
        <v>307</v>
      </c>
      <c r="AC143" s="180" t="s">
        <v>236</v>
      </c>
      <c r="AD143" s="150" t="s">
        <v>266</v>
      </c>
      <c r="AE143" s="150" t="s">
        <v>172</v>
      </c>
      <c r="AF143" s="99" t="str">
        <f>AR143</f>
        <v>ALTO</v>
      </c>
      <c r="AG143" s="149" t="s">
        <v>144</v>
      </c>
      <c r="AH143" s="99" t="str">
        <f>_xlfn.IFNA((AS144),"")</f>
        <v>ALTO</v>
      </c>
      <c r="AI143" s="150" t="s">
        <v>155</v>
      </c>
      <c r="AJ143" s="150" t="s">
        <v>162</v>
      </c>
      <c r="AK143" s="99" t="str">
        <f>_xlfn.IFNA((AT143),"")</f>
        <v>ALTO</v>
      </c>
      <c r="AL143" s="151" t="str">
        <f>VLOOKUP($AD143,[6]Tipologías!$B$3:$H$17,2,FALSE)</f>
        <v>ALTO</v>
      </c>
      <c r="AM143" s="151">
        <f t="shared" si="33"/>
        <v>3</v>
      </c>
      <c r="AN143" s="151" t="str">
        <f>VLOOKUP($AE143,[6]Tipologías!$A$21:$C$24,3,FALSE)</f>
        <v>MEDIO</v>
      </c>
      <c r="AO143" s="151">
        <f t="shared" si="34"/>
        <v>2</v>
      </c>
      <c r="AP143" s="151">
        <f>VLOOKUP($AI143,[6]Tipologías!$A$38:$B$42,2,FALSE)</f>
        <v>2</v>
      </c>
      <c r="AQ143" s="151">
        <f>VLOOKUP($AJ143,[6]Tipologías!$A$46:$B$53,2,FALSE)</f>
        <v>1</v>
      </c>
      <c r="AR143" s="151" t="str">
        <f>IF(MAX(AM143,AO143)=3,"ALTO",IF(MAX(AM143,AO143)=2,"MEDIO",IF(MAX(AM143,AO143)=1,"BAJO","  ")))</f>
        <v>ALTO</v>
      </c>
      <c r="AS143" s="151" t="str">
        <f>VLOOKUP($AG143,[6]Tipologías!$A$29:$C$33,3,FALSE)</f>
        <v>ALTO</v>
      </c>
      <c r="AT143" s="151" t="str">
        <f t="shared" si="39"/>
        <v>ALTO</v>
      </c>
      <c r="AU143" s="151" t="str">
        <f>_xlfn.IFNA(IF(AND(AR143="BAJO",AS143="BAJO",AT143="BAJO"),"BAJO",IF(AND(AR143="ALTO",AS143="ALTO",AT143="ALTO"),"ALTO",IF(COUNTIF(AR143:AT143,"ALTO")=2,"ALTO","MEDIO")))," ")</f>
        <v>ALTO</v>
      </c>
      <c r="AV143" s="151" t="str">
        <f>_xlfn.IFNA(VLOOKUP(AD143,[6]Tipologías!$B$3:$H$17,4,0),"")</f>
        <v>INFORMACIÓN PÚBLICA CLASIFICADA</v>
      </c>
      <c r="AW143" s="151" t="str">
        <f t="shared" ref="AW143:AW145" si="46">IF(AV143="INFORMACIÓN PÚBLICA","IPB",IF(AV143="INFORMACIÓN PÚBLICA CLASIFICADA","IPC",IF(AV143="INFORMACIÓN PÚBLICA RESERVADA","IPR",IF(AV143="",""))))</f>
        <v>IPC</v>
      </c>
      <c r="AX143" s="151" t="str">
        <f>_xlfn.IFNA(VLOOKUP(AD143,[6]Tipologías!$B$3:$H$17,3,0),"")</f>
        <v>LEY 1712, ARTÍCULO 18 LITERAL A "EL DERECHO DE TODA PERSONA A LA INTIMIDAD."</v>
      </c>
      <c r="AY143" s="151" t="str">
        <f>_xlfn.IFNA(VLOOKUP(AD143,[6]Tipologías!$B$3:$H$17,5,0),"")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3" s="151" t="str">
        <f>_xlfn.IFNA(VLOOKUP(AD143,[6]Tipologías!$B$3:$H$17,6,0),"")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3" s="153" t="s">
        <v>238</v>
      </c>
      <c r="BB143" s="140">
        <v>44812</v>
      </c>
      <c r="BC143" s="153" t="s">
        <v>242</v>
      </c>
      <c r="BD143" s="150" t="s">
        <v>878</v>
      </c>
      <c r="BE143" s="150" t="s">
        <v>879</v>
      </c>
    </row>
    <row r="144" spans="1:57" ht="100.55" customHeight="1" x14ac:dyDescent="0.25">
      <c r="A144" s="144">
        <v>135</v>
      </c>
      <c r="B144" s="142" t="s">
        <v>76</v>
      </c>
      <c r="C144" s="142" t="s">
        <v>88</v>
      </c>
      <c r="D144" s="143" t="s">
        <v>253</v>
      </c>
      <c r="E144" s="143" t="s">
        <v>885</v>
      </c>
      <c r="F144" s="103" t="s">
        <v>886</v>
      </c>
      <c r="G144" s="142" t="s">
        <v>246</v>
      </c>
      <c r="H144" s="143" t="s">
        <v>875</v>
      </c>
      <c r="I144" s="143" t="s">
        <v>887</v>
      </c>
      <c r="J144" s="102" t="s">
        <v>380</v>
      </c>
      <c r="K144" s="103" t="s">
        <v>375</v>
      </c>
      <c r="L144" s="103" t="s">
        <v>401</v>
      </c>
      <c r="M144" s="143" t="s">
        <v>883</v>
      </c>
      <c r="N144" s="143" t="s">
        <v>476</v>
      </c>
      <c r="O144" s="143" t="s">
        <v>191</v>
      </c>
      <c r="P144" s="103" t="s">
        <v>345</v>
      </c>
      <c r="Q144" s="144" t="s">
        <v>304</v>
      </c>
      <c r="R144" s="144" t="s">
        <v>304</v>
      </c>
      <c r="S144" s="103" t="s">
        <v>888</v>
      </c>
      <c r="T144" s="184" t="s">
        <v>888</v>
      </c>
      <c r="U144" s="145" t="s">
        <v>307</v>
      </c>
      <c r="V144" s="145" t="s">
        <v>307</v>
      </c>
      <c r="W144" s="145" t="s">
        <v>308</v>
      </c>
      <c r="X144" s="145" t="s">
        <v>308</v>
      </c>
      <c r="Y144" s="145" t="s">
        <v>308</v>
      </c>
      <c r="Z144" s="145" t="s">
        <v>308</v>
      </c>
      <c r="AA144" s="145" t="s">
        <v>307</v>
      </c>
      <c r="AB144" s="145" t="s">
        <v>307</v>
      </c>
      <c r="AC144" s="180" t="s">
        <v>236</v>
      </c>
      <c r="AD144" s="150" t="s">
        <v>266</v>
      </c>
      <c r="AE144" s="150" t="s">
        <v>172</v>
      </c>
      <c r="AF144" s="99" t="str">
        <f>AR144</f>
        <v>ALTO</v>
      </c>
      <c r="AG144" s="150" t="s">
        <v>144</v>
      </c>
      <c r="AH144" s="99" t="str">
        <f t="shared" ref="AH144:AH145" si="47">_xlfn.IFNA((AS144),"")</f>
        <v>ALTO</v>
      </c>
      <c r="AI144" s="150" t="s">
        <v>155</v>
      </c>
      <c r="AJ144" s="150" t="s">
        <v>162</v>
      </c>
      <c r="AK144" s="99" t="str">
        <f t="shared" ref="AK144:AK145" si="48">_xlfn.IFNA((AT144),"")</f>
        <v>ALTO</v>
      </c>
      <c r="AL144" s="151" t="str">
        <f>VLOOKUP($AD144,[6]Tipologías!$B$3:$H$17,2,FALSE)</f>
        <v>ALTO</v>
      </c>
      <c r="AM144" s="151">
        <f t="shared" si="33"/>
        <v>3</v>
      </c>
      <c r="AN144" s="151" t="str">
        <f>VLOOKUP($AE144,[6]Tipologías!$A$21:$C$24,3,FALSE)</f>
        <v>MEDIO</v>
      </c>
      <c r="AO144" s="151">
        <f t="shared" si="34"/>
        <v>2</v>
      </c>
      <c r="AP144" s="151">
        <f>VLOOKUP($AI144,[6]Tipologías!$A$38:$B$42,2,FALSE)</f>
        <v>2</v>
      </c>
      <c r="AQ144" s="151">
        <f>VLOOKUP($AJ144,[6]Tipologías!$A$46:$B$53,2,FALSE)</f>
        <v>1</v>
      </c>
      <c r="AR144" s="151" t="str">
        <f t="shared" ref="AR144:AR145" si="49">IF(MAX(AM144,AO144)=3,"ALTO",IF(MAX(AM144,AO144)=2,"MEDIO",IF(MAX(AM144,AO144)=1,"BAJO","  ")))</f>
        <v>ALTO</v>
      </c>
      <c r="AS144" s="151" t="str">
        <f>VLOOKUP($AG144,[6]Tipologías!$A$29:$C$33,3,FALSE)</f>
        <v>ALTO</v>
      </c>
      <c r="AT144" s="151" t="str">
        <f t="shared" si="39"/>
        <v>ALTO</v>
      </c>
      <c r="AU144" s="151" t="str">
        <f t="shared" ref="AU144:AU145" si="50">_xlfn.IFNA(IF(AND(AR144="BAJO",AS144="BAJO",AT144="BAJO"),"BAJO",IF(AND(AR144="ALTO",AS144="ALTO",AT144="ALTO"),"ALTO",IF(COUNTIF(AR144:AT144,"ALTO")=2,"ALTO","MEDIO")))," ")</f>
        <v>ALTO</v>
      </c>
      <c r="AV144" s="151" t="str">
        <f>_xlfn.IFNA(VLOOKUP(AD144,[6]Tipologías!$B$3:$H$17,4,0),"")</f>
        <v>INFORMACIÓN PÚBLICA CLASIFICADA</v>
      </c>
      <c r="AW144" s="151" t="str">
        <f t="shared" si="46"/>
        <v>IPC</v>
      </c>
      <c r="AX144" s="151" t="str">
        <f>_xlfn.IFNA(VLOOKUP(AD144,[6]Tipologías!$B$3:$H$17,3,0),"")</f>
        <v>LEY 1712, ARTÍCULO 18 LITERAL A "EL DERECHO DE TODA PERSONA A LA INTIMIDAD."</v>
      </c>
      <c r="AY144" s="151" t="str">
        <f>_xlfn.IFNA(VLOOKUP(AD144,[6]Tipologías!$B$3:$H$17,5,0),"")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4" s="151" t="str">
        <f>_xlfn.IFNA(VLOOKUP(AD144,[6]Tipologías!$B$3:$H$17,6,0),"")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4" s="153" t="s">
        <v>238</v>
      </c>
      <c r="BB144" s="140">
        <v>44812</v>
      </c>
      <c r="BC144" s="153" t="s">
        <v>242</v>
      </c>
      <c r="BD144" s="150" t="s">
        <v>878</v>
      </c>
      <c r="BE144" s="150" t="s">
        <v>879</v>
      </c>
    </row>
    <row r="145" spans="1:57" ht="100.55" customHeight="1" x14ac:dyDescent="0.25">
      <c r="A145" s="144">
        <v>136</v>
      </c>
      <c r="B145" s="142" t="s">
        <v>73</v>
      </c>
      <c r="C145" s="142" t="s">
        <v>204</v>
      </c>
      <c r="D145" s="143" t="s">
        <v>253</v>
      </c>
      <c r="E145" s="143" t="s">
        <v>889</v>
      </c>
      <c r="F145" s="103" t="s">
        <v>890</v>
      </c>
      <c r="G145" s="142" t="s">
        <v>246</v>
      </c>
      <c r="H145" s="143" t="s">
        <v>875</v>
      </c>
      <c r="I145" s="143" t="s">
        <v>882</v>
      </c>
      <c r="J145" s="102" t="s">
        <v>380</v>
      </c>
      <c r="K145" s="103" t="s">
        <v>375</v>
      </c>
      <c r="L145" s="103" t="s">
        <v>401</v>
      </c>
      <c r="M145" s="143" t="s">
        <v>883</v>
      </c>
      <c r="N145" s="143" t="s">
        <v>476</v>
      </c>
      <c r="O145" s="143" t="s">
        <v>191</v>
      </c>
      <c r="P145" s="103" t="s">
        <v>877</v>
      </c>
      <c r="Q145" s="144" t="s">
        <v>236</v>
      </c>
      <c r="R145" s="144" t="s">
        <v>304</v>
      </c>
      <c r="S145" s="103" t="s">
        <v>884</v>
      </c>
      <c r="T145" s="184" t="s">
        <v>884</v>
      </c>
      <c r="U145" s="145" t="s">
        <v>307</v>
      </c>
      <c r="V145" s="145" t="s">
        <v>307</v>
      </c>
      <c r="W145" s="145" t="s">
        <v>307</v>
      </c>
      <c r="X145" s="145" t="s">
        <v>308</v>
      </c>
      <c r="Y145" s="145" t="s">
        <v>308</v>
      </c>
      <c r="Z145" s="145" t="s">
        <v>308</v>
      </c>
      <c r="AA145" s="145" t="s">
        <v>307</v>
      </c>
      <c r="AB145" s="145" t="s">
        <v>308</v>
      </c>
      <c r="AC145" s="180" t="s">
        <v>236</v>
      </c>
      <c r="AD145" s="150" t="s">
        <v>266</v>
      </c>
      <c r="AE145" s="150" t="s">
        <v>172</v>
      </c>
      <c r="AF145" s="99" t="str">
        <f t="shared" ref="AF145" si="51">AR145</f>
        <v>ALTO</v>
      </c>
      <c r="AG145" s="149" t="s">
        <v>144</v>
      </c>
      <c r="AH145" s="99" t="str">
        <f t="shared" si="47"/>
        <v>ALTO</v>
      </c>
      <c r="AI145" s="150" t="s">
        <v>155</v>
      </c>
      <c r="AJ145" s="150" t="s">
        <v>161</v>
      </c>
      <c r="AK145" s="99" t="str">
        <f t="shared" si="48"/>
        <v>ALTO</v>
      </c>
      <c r="AL145" s="151" t="str">
        <f>VLOOKUP($AD145,[6]Tipologías!$B$3:$H$17,2,FALSE)</f>
        <v>ALTO</v>
      </c>
      <c r="AM145" s="151">
        <f t="shared" si="33"/>
        <v>3</v>
      </c>
      <c r="AN145" s="151" t="str">
        <f>VLOOKUP($AE145,[6]Tipologías!$A$21:$C$24,3,FALSE)</f>
        <v>MEDIO</v>
      </c>
      <c r="AO145" s="151">
        <f t="shared" si="34"/>
        <v>2</v>
      </c>
      <c r="AP145" s="151">
        <f>VLOOKUP($AI145,[6]Tipologías!$A$38:$B$42,2,FALSE)</f>
        <v>2</v>
      </c>
      <c r="AQ145" s="151">
        <f>VLOOKUP($AJ145,[6]Tipologías!$A$46:$B$53,2,FALSE)</f>
        <v>1.25</v>
      </c>
      <c r="AR145" s="151" t="str">
        <f t="shared" si="49"/>
        <v>ALTO</v>
      </c>
      <c r="AS145" s="151" t="str">
        <f>VLOOKUP($AG145,[6]Tipologías!$A$29:$C$33,3,FALSE)</f>
        <v>ALTO</v>
      </c>
      <c r="AT145" s="151" t="str">
        <f t="shared" si="39"/>
        <v>ALTO</v>
      </c>
      <c r="AU145" s="151" t="str">
        <f t="shared" si="50"/>
        <v>ALTO</v>
      </c>
      <c r="AV145" s="151" t="str">
        <f>_xlfn.IFNA(VLOOKUP(AD145,[6]Tipologías!$B$3:$H$17,4,0),"")</f>
        <v>INFORMACIÓN PÚBLICA CLASIFICADA</v>
      </c>
      <c r="AW145" s="151" t="str">
        <f t="shared" si="46"/>
        <v>IPC</v>
      </c>
      <c r="AX145" s="151" t="str">
        <f>_xlfn.IFNA(VLOOKUP(AD145,[6]Tipologías!$B$3:$H$17,3,0),"")</f>
        <v>LEY 1712, ARTÍCULO 18 LITERAL A "EL DERECHO DE TODA PERSONA A LA INTIMIDAD."</v>
      </c>
      <c r="AY145" s="151" t="str">
        <f>_xlfn.IFNA(VLOOKUP(AD145,[6]Tipologías!$B$3:$H$17,5,0),"")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5" s="151" t="str">
        <f>_xlfn.IFNA(VLOOKUP(AD145,[6]Tipologías!$B$3:$H$17,6,0),"")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5" s="153" t="s">
        <v>238</v>
      </c>
      <c r="BB145" s="140">
        <v>44812</v>
      </c>
      <c r="BC145" s="153" t="s">
        <v>242</v>
      </c>
      <c r="BD145" s="150" t="s">
        <v>878</v>
      </c>
      <c r="BE145" s="150" t="s">
        <v>879</v>
      </c>
    </row>
    <row r="146" spans="1:57" ht="16.3" thickBot="1" x14ac:dyDescent="0.3">
      <c r="A146" s="48" t="s">
        <v>34</v>
      </c>
      <c r="B146" s="48"/>
      <c r="C146" s="65"/>
      <c r="D146" s="48"/>
      <c r="E146" s="48"/>
      <c r="F146" s="196"/>
      <c r="G146" s="76"/>
      <c r="H146" s="76"/>
      <c r="I146" s="76"/>
      <c r="J146" s="102"/>
      <c r="K146" s="103"/>
      <c r="L146" s="103"/>
      <c r="M146" s="76"/>
      <c r="N146" s="76"/>
      <c r="O146" s="76"/>
      <c r="P146" s="192"/>
      <c r="Q146" s="66"/>
      <c r="R146" s="66"/>
      <c r="S146" s="194"/>
      <c r="T146" s="183"/>
      <c r="U146" s="52"/>
      <c r="V146" s="52"/>
      <c r="W146" s="52"/>
      <c r="X146" s="52"/>
      <c r="Y146" s="52"/>
      <c r="Z146" s="52"/>
      <c r="AA146" s="52"/>
      <c r="AB146" s="52"/>
      <c r="AC146" s="178"/>
      <c r="AD146" s="52"/>
      <c r="AE146" s="52"/>
      <c r="AF146" s="52"/>
      <c r="AG146" s="52"/>
      <c r="AH146" s="52"/>
      <c r="AI146" s="52"/>
      <c r="AJ146" s="52"/>
      <c r="AK146" s="75"/>
      <c r="AL146" s="75"/>
      <c r="AM146" s="75"/>
      <c r="AN146" s="75"/>
      <c r="AO146" s="75"/>
      <c r="AP146" s="75"/>
      <c r="AQ146" s="75"/>
      <c r="AR146" s="75"/>
      <c r="AS146" s="75"/>
      <c r="AT146" s="75"/>
      <c r="AU146" s="75"/>
      <c r="AV146" s="75"/>
      <c r="AW146" s="212"/>
      <c r="AX146" s="212"/>
      <c r="AY146" s="75"/>
      <c r="AZ146" s="75"/>
      <c r="BA146" s="75"/>
      <c r="BB146" s="77"/>
      <c r="BC146" s="77"/>
      <c r="BD146" s="75"/>
      <c r="BE146" s="77"/>
    </row>
    <row r="147" spans="1:57" ht="13.6" x14ac:dyDescent="0.25">
      <c r="A147" s="216" t="s">
        <v>30</v>
      </c>
      <c r="B147" s="217"/>
      <c r="C147" s="218"/>
      <c r="D147" s="222"/>
      <c r="E147" s="223"/>
      <c r="F147" s="223"/>
      <c r="G147" s="223"/>
      <c r="H147" s="223"/>
      <c r="I147" s="223"/>
      <c r="J147" s="223"/>
      <c r="K147" s="223"/>
      <c r="L147" s="223"/>
      <c r="M147" s="223"/>
      <c r="N147" s="223"/>
      <c r="O147" s="223"/>
      <c r="P147" s="223"/>
      <c r="Q147" s="223"/>
      <c r="R147" s="224"/>
      <c r="S147" s="217"/>
      <c r="T147" s="218"/>
      <c r="U147" s="222"/>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32"/>
      <c r="AV147" s="48"/>
      <c r="AW147" s="211"/>
      <c r="AX147" s="211"/>
      <c r="AY147" s="48"/>
      <c r="AZ147" s="48"/>
      <c r="BA147" s="48"/>
      <c r="BB147" s="48"/>
      <c r="BC147" s="48"/>
      <c r="BD147" s="48"/>
      <c r="BE147" s="48"/>
    </row>
    <row r="148" spans="1:57" ht="13.6" x14ac:dyDescent="0.25">
      <c r="A148" s="219" t="s">
        <v>31</v>
      </c>
      <c r="B148" s="220"/>
      <c r="C148" s="221"/>
      <c r="D148" s="225"/>
      <c r="E148" s="226"/>
      <c r="F148" s="226"/>
      <c r="G148" s="226"/>
      <c r="H148" s="226"/>
      <c r="I148" s="226"/>
      <c r="J148" s="226"/>
      <c r="K148" s="226"/>
      <c r="L148" s="226"/>
      <c r="M148" s="226"/>
      <c r="N148" s="226"/>
      <c r="O148" s="226"/>
      <c r="P148" s="226"/>
      <c r="Q148" s="226"/>
      <c r="R148" s="227"/>
      <c r="S148" s="220"/>
      <c r="T148" s="221"/>
      <c r="U148" s="225"/>
      <c r="V148" s="226"/>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55"/>
      <c r="AV148" s="48"/>
      <c r="AW148" s="211"/>
      <c r="AX148" s="211"/>
      <c r="AY148" s="48"/>
      <c r="AZ148" s="48"/>
      <c r="BA148" s="48"/>
      <c r="BB148" s="48"/>
      <c r="BC148" s="48"/>
      <c r="BD148" s="48"/>
      <c r="BE148" s="48"/>
    </row>
    <row r="149" spans="1:57" ht="13.6" x14ac:dyDescent="0.25">
      <c r="A149" s="219" t="s">
        <v>32</v>
      </c>
      <c r="B149" s="220"/>
      <c r="C149" s="221"/>
      <c r="D149" s="225"/>
      <c r="E149" s="226"/>
      <c r="F149" s="226"/>
      <c r="G149" s="226"/>
      <c r="H149" s="226"/>
      <c r="I149" s="226"/>
      <c r="J149" s="226"/>
      <c r="K149" s="226"/>
      <c r="L149" s="226"/>
      <c r="M149" s="226"/>
      <c r="N149" s="226"/>
      <c r="O149" s="226"/>
      <c r="P149" s="226"/>
      <c r="Q149" s="226"/>
      <c r="R149" s="227"/>
      <c r="S149" s="220"/>
      <c r="T149" s="221"/>
      <c r="U149" s="225"/>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55"/>
      <c r="AV149" s="48"/>
      <c r="AW149" s="211"/>
      <c r="AX149" s="211"/>
      <c r="AY149" s="48"/>
      <c r="AZ149" s="48"/>
      <c r="BA149" s="48"/>
      <c r="BB149" s="48"/>
      <c r="BC149" s="48"/>
      <c r="BD149" s="48"/>
      <c r="BE149" s="48"/>
    </row>
    <row r="150" spans="1:57" thickBot="1" x14ac:dyDescent="0.3">
      <c r="A150" s="249" t="s">
        <v>33</v>
      </c>
      <c r="B150" s="250"/>
      <c r="C150" s="251"/>
      <c r="D150" s="252"/>
      <c r="E150" s="253"/>
      <c r="F150" s="253"/>
      <c r="G150" s="253"/>
      <c r="H150" s="253"/>
      <c r="I150" s="253"/>
      <c r="J150" s="253"/>
      <c r="K150" s="253"/>
      <c r="L150" s="253"/>
      <c r="M150" s="253"/>
      <c r="N150" s="253"/>
      <c r="O150" s="253"/>
      <c r="P150" s="253"/>
      <c r="Q150" s="253"/>
      <c r="R150" s="254"/>
      <c r="S150" s="250"/>
      <c r="T150" s="251"/>
      <c r="U150" s="79"/>
      <c r="V150" s="80"/>
      <c r="W150" s="80"/>
      <c r="X150" s="80"/>
      <c r="Y150" s="80"/>
      <c r="Z150" s="80"/>
      <c r="AA150" s="80"/>
      <c r="AB150" s="80"/>
      <c r="AC150" s="159"/>
      <c r="AD150" s="80"/>
      <c r="AE150" s="80"/>
      <c r="AF150" s="80"/>
      <c r="AG150" s="80"/>
      <c r="AH150" s="80"/>
      <c r="AI150" s="80"/>
      <c r="AJ150" s="80"/>
      <c r="AK150" s="80"/>
      <c r="AL150" s="80"/>
      <c r="AM150" s="80"/>
      <c r="AN150" s="80"/>
      <c r="AO150" s="80"/>
      <c r="AP150" s="80"/>
      <c r="AQ150" s="80"/>
      <c r="AR150" s="80"/>
      <c r="AS150" s="80"/>
      <c r="AT150" s="80"/>
      <c r="AU150" s="81"/>
      <c r="AV150" s="48"/>
      <c r="AW150" s="211"/>
      <c r="AX150" s="211"/>
      <c r="AY150" s="48"/>
      <c r="AZ150" s="48"/>
      <c r="BA150" s="48"/>
      <c r="BB150" s="48"/>
      <c r="BC150" s="48"/>
      <c r="BD150" s="48"/>
      <c r="BE150" s="48"/>
    </row>
    <row r="151" spans="1:57" ht="15.65" x14ac:dyDescent="0.25">
      <c r="A151" s="48"/>
      <c r="B151" s="48"/>
      <c r="C151" s="65"/>
      <c r="D151" s="48"/>
      <c r="E151" s="48"/>
      <c r="F151" s="188"/>
      <c r="G151" s="48"/>
      <c r="H151" s="48"/>
      <c r="I151" s="48"/>
      <c r="J151" s="188"/>
      <c r="K151" s="188"/>
      <c r="L151" s="188"/>
      <c r="M151" s="48"/>
      <c r="N151" s="48"/>
      <c r="O151" s="48"/>
      <c r="P151" s="188"/>
      <c r="Q151" s="66"/>
      <c r="R151" s="66"/>
      <c r="S151" s="194"/>
      <c r="T151" s="183"/>
      <c r="U151" s="48"/>
      <c r="V151" s="48"/>
      <c r="W151" s="48"/>
      <c r="X151" s="48"/>
      <c r="Y151" s="48"/>
      <c r="Z151" s="48"/>
      <c r="AA151" s="48"/>
      <c r="AB151" s="48"/>
      <c r="AC151" s="67"/>
      <c r="AD151" s="48"/>
      <c r="AE151" s="48"/>
      <c r="AF151" s="82"/>
      <c r="AG151" s="48"/>
      <c r="AH151" s="48"/>
      <c r="AI151" s="48"/>
      <c r="AJ151" s="48"/>
      <c r="AK151" s="48"/>
      <c r="AL151" s="48"/>
      <c r="AM151" s="48"/>
      <c r="AN151" s="48"/>
      <c r="AO151" s="48"/>
      <c r="AP151" s="48"/>
      <c r="AQ151" s="48"/>
      <c r="AR151" s="48"/>
      <c r="AS151" s="48"/>
      <c r="AT151" s="48"/>
      <c r="AU151" s="48"/>
      <c r="AV151" s="48"/>
      <c r="AW151" s="211"/>
      <c r="AX151" s="211"/>
      <c r="AY151" s="48"/>
      <c r="AZ151" s="48"/>
      <c r="BA151" s="48"/>
      <c r="BB151" s="48"/>
      <c r="BC151" s="48"/>
      <c r="BD151" s="48"/>
      <c r="BE151" s="48"/>
    </row>
    <row r="152" spans="1:57" ht="15.65" x14ac:dyDescent="0.25">
      <c r="A152" s="48"/>
      <c r="B152" s="48"/>
      <c r="C152" s="65"/>
      <c r="D152" s="48"/>
      <c r="E152" s="48"/>
      <c r="F152" s="188"/>
      <c r="G152" s="48"/>
      <c r="H152" s="48"/>
      <c r="I152" s="48"/>
      <c r="J152" s="188"/>
      <c r="K152" s="188"/>
      <c r="L152" s="188"/>
      <c r="M152" s="48"/>
      <c r="N152" s="48"/>
      <c r="O152" s="48"/>
      <c r="P152" s="188"/>
      <c r="Q152" s="66"/>
      <c r="R152" s="66"/>
      <c r="S152" s="194"/>
      <c r="T152" s="183"/>
      <c r="U152" s="48"/>
      <c r="V152" s="48"/>
      <c r="W152" s="48"/>
      <c r="X152" s="48"/>
      <c r="Y152" s="48"/>
      <c r="Z152" s="48"/>
      <c r="AA152" s="48"/>
      <c r="AB152" s="48"/>
      <c r="AC152" s="67"/>
      <c r="AD152" s="48"/>
      <c r="AE152" s="48"/>
      <c r="AF152" s="82"/>
      <c r="AG152" s="48"/>
      <c r="AH152" s="48"/>
      <c r="AI152" s="48"/>
      <c r="AJ152" s="48"/>
      <c r="AK152" s="48"/>
      <c r="AL152" s="48"/>
      <c r="AM152" s="48"/>
      <c r="AN152" s="48"/>
      <c r="AO152" s="48"/>
      <c r="AP152" s="48"/>
      <c r="AQ152" s="48"/>
      <c r="AR152" s="48"/>
      <c r="AS152" s="48"/>
      <c r="AT152" s="48"/>
      <c r="AU152" s="48"/>
      <c r="AV152" s="48"/>
      <c r="AW152" s="211"/>
      <c r="AX152" s="211"/>
      <c r="AY152" s="48"/>
      <c r="AZ152" s="48"/>
      <c r="BA152" s="48"/>
      <c r="BB152" s="48"/>
      <c r="BC152" s="48"/>
      <c r="BD152" s="48"/>
      <c r="BE152" s="48"/>
    </row>
    <row r="153" spans="1:57" ht="15.65" x14ac:dyDescent="0.25">
      <c r="A153" s="48"/>
      <c r="B153" s="48"/>
      <c r="C153" s="65"/>
      <c r="D153" s="48"/>
      <c r="E153" s="48"/>
      <c r="F153" s="188"/>
      <c r="G153" s="48"/>
      <c r="H153" s="48"/>
      <c r="I153" s="48"/>
      <c r="J153" s="188"/>
      <c r="K153" s="188"/>
      <c r="L153" s="188"/>
      <c r="M153" s="48"/>
      <c r="N153" s="48"/>
      <c r="O153" s="48"/>
      <c r="P153" s="188"/>
      <c r="Q153" s="66"/>
      <c r="R153" s="66"/>
      <c r="S153" s="194"/>
      <c r="T153" s="183"/>
      <c r="U153" s="48"/>
      <c r="V153" s="48"/>
      <c r="W153" s="48"/>
      <c r="X153" s="48"/>
      <c r="Y153" s="48"/>
      <c r="Z153" s="48"/>
      <c r="AA153" s="48"/>
      <c r="AB153" s="48"/>
      <c r="AC153" s="67"/>
      <c r="AD153" s="48"/>
      <c r="AE153" s="48"/>
      <c r="AF153" s="82"/>
      <c r="AG153" s="48"/>
      <c r="AH153" s="48"/>
      <c r="AI153" s="48"/>
      <c r="AJ153" s="48"/>
      <c r="AK153" s="48"/>
      <c r="AL153" s="48"/>
      <c r="AM153" s="48"/>
      <c r="AN153" s="48"/>
      <c r="AO153" s="48"/>
      <c r="AP153" s="48"/>
      <c r="AQ153" s="48"/>
      <c r="AR153" s="48"/>
      <c r="AS153" s="48"/>
      <c r="AT153" s="48"/>
      <c r="AU153" s="48"/>
      <c r="AV153" s="48"/>
      <c r="AW153" s="211"/>
      <c r="AX153" s="211"/>
      <c r="AY153" s="48"/>
      <c r="AZ153" s="48"/>
      <c r="BA153" s="48"/>
      <c r="BB153" s="48"/>
      <c r="BC153" s="48"/>
      <c r="BD153" s="48"/>
      <c r="BE153" s="48"/>
    </row>
    <row r="154" spans="1:57" ht="15.65" x14ac:dyDescent="0.25">
      <c r="A154" s="48"/>
      <c r="B154" s="48"/>
      <c r="C154" s="65"/>
      <c r="D154" s="48"/>
      <c r="E154" s="48"/>
      <c r="F154" s="188"/>
      <c r="G154" s="48"/>
      <c r="H154" s="48"/>
      <c r="I154" s="48"/>
      <c r="J154" s="188"/>
      <c r="K154" s="188"/>
      <c r="L154" s="188"/>
      <c r="M154" s="48"/>
      <c r="N154" s="48"/>
      <c r="O154" s="48"/>
      <c r="P154" s="188"/>
      <c r="Q154" s="66"/>
      <c r="R154" s="66"/>
      <c r="S154" s="194"/>
      <c r="T154" s="183"/>
      <c r="U154" s="48"/>
      <c r="V154" s="48"/>
      <c r="W154" s="48"/>
      <c r="X154" s="48"/>
      <c r="Y154" s="48"/>
      <c r="Z154" s="48"/>
      <c r="AA154" s="48"/>
      <c r="AB154" s="48"/>
      <c r="AC154" s="67"/>
      <c r="AF154" s="82"/>
      <c r="AG154" s="48"/>
      <c r="AH154" s="48"/>
      <c r="AI154" s="48"/>
      <c r="AJ154" s="48"/>
      <c r="AK154" s="48"/>
      <c r="AL154" s="48"/>
      <c r="AM154" s="48"/>
      <c r="AN154" s="48"/>
      <c r="AO154" s="48"/>
      <c r="AP154" s="48"/>
      <c r="AQ154" s="48"/>
      <c r="AR154" s="48"/>
      <c r="AS154" s="48"/>
      <c r="AT154" s="48"/>
      <c r="AU154" s="48"/>
      <c r="AV154" s="48"/>
      <c r="AW154" s="211"/>
      <c r="AX154" s="211"/>
      <c r="AY154" s="48"/>
      <c r="AZ154" s="48"/>
      <c r="BA154" s="48"/>
      <c r="BB154" s="48"/>
      <c r="BC154" s="48"/>
      <c r="BD154" s="48"/>
      <c r="BE154" s="48"/>
    </row>
    <row r="155" spans="1:57" ht="15.65" x14ac:dyDescent="0.25">
      <c r="A155" s="48"/>
      <c r="B155" s="48"/>
      <c r="C155" s="65"/>
      <c r="D155" s="48"/>
      <c r="E155" s="48"/>
      <c r="F155" s="188"/>
      <c r="G155" s="48"/>
      <c r="H155" s="48"/>
      <c r="I155" s="48"/>
      <c r="J155" s="188"/>
      <c r="K155" s="188"/>
      <c r="L155" s="188"/>
      <c r="M155" s="48"/>
      <c r="N155" s="48"/>
      <c r="O155" s="48"/>
      <c r="P155" s="188"/>
      <c r="Q155" s="66"/>
      <c r="R155" s="66"/>
      <c r="S155" s="194"/>
      <c r="T155" s="183"/>
      <c r="U155" s="48"/>
      <c r="V155" s="48"/>
      <c r="W155" s="48"/>
      <c r="X155" s="48"/>
      <c r="Y155" s="48"/>
      <c r="Z155" s="48"/>
      <c r="AA155" s="48"/>
      <c r="AB155" s="48"/>
      <c r="AC155" s="67"/>
      <c r="AD155" s="48"/>
      <c r="AE155" s="48"/>
      <c r="AF155" s="82"/>
      <c r="AG155" s="48"/>
      <c r="AH155" s="48"/>
      <c r="AI155" s="48"/>
      <c r="AJ155" s="48"/>
      <c r="AK155" s="48"/>
      <c r="AL155" s="48"/>
      <c r="AM155" s="48"/>
      <c r="AN155" s="48"/>
      <c r="AO155" s="48"/>
      <c r="AP155" s="48"/>
      <c r="AQ155" s="48"/>
      <c r="AR155" s="48"/>
      <c r="AS155" s="48"/>
      <c r="AT155" s="48"/>
      <c r="AU155" s="48"/>
      <c r="AV155" s="48"/>
      <c r="AW155" s="211"/>
      <c r="AX155" s="211"/>
      <c r="AY155" s="48"/>
      <c r="AZ155" s="48"/>
      <c r="BA155" s="48"/>
      <c r="BB155" s="48"/>
      <c r="BC155" s="48"/>
      <c r="BD155" s="48"/>
      <c r="BE155" s="48"/>
    </row>
    <row r="156" spans="1:57" ht="15.65" x14ac:dyDescent="0.25">
      <c r="AF156" s="82"/>
    </row>
    <row r="157" spans="1:57" ht="15.65" x14ac:dyDescent="0.25">
      <c r="AF157" s="82"/>
    </row>
    <row r="158" spans="1:57" ht="15.65" x14ac:dyDescent="0.25">
      <c r="AF158" s="82"/>
    </row>
    <row r="159" spans="1:57" ht="15.65" x14ac:dyDescent="0.25">
      <c r="AF159" s="82"/>
    </row>
    <row r="160" spans="1:57" ht="15.65" x14ac:dyDescent="0.25">
      <c r="AF160" s="82"/>
    </row>
    <row r="161" spans="32:32" ht="15.65" x14ac:dyDescent="0.25">
      <c r="AF161" s="82"/>
    </row>
    <row r="162" spans="32:32" ht="15.65" x14ac:dyDescent="0.25">
      <c r="AF162" s="82"/>
    </row>
    <row r="163" spans="32:32" ht="15.65" x14ac:dyDescent="0.25">
      <c r="AF163" s="82"/>
    </row>
    <row r="164" spans="32:32" ht="15.65" x14ac:dyDescent="0.25">
      <c r="AF164" s="82"/>
    </row>
    <row r="165" spans="32:32" ht="15.65" x14ac:dyDescent="0.25">
      <c r="AF165" s="82"/>
    </row>
    <row r="166" spans="32:32" ht="15.65" x14ac:dyDescent="0.25">
      <c r="AF166" s="82"/>
    </row>
    <row r="167" spans="32:32" ht="15.65" x14ac:dyDescent="0.25">
      <c r="AF167" s="82"/>
    </row>
    <row r="168" spans="32:32" ht="15.65" x14ac:dyDescent="0.25">
      <c r="AF168" s="82"/>
    </row>
    <row r="169" spans="32:32" ht="15.65" x14ac:dyDescent="0.25">
      <c r="AF169" s="82"/>
    </row>
    <row r="170" spans="32:32" ht="15.65" x14ac:dyDescent="0.25">
      <c r="AF170" s="82"/>
    </row>
    <row r="171" spans="32:32" ht="15.65" x14ac:dyDescent="0.25">
      <c r="AF171" s="82"/>
    </row>
    <row r="172" spans="32:32" ht="15.65" x14ac:dyDescent="0.25">
      <c r="AF172" s="82"/>
    </row>
    <row r="173" spans="32:32" ht="15.65" x14ac:dyDescent="0.25">
      <c r="AF173" s="82"/>
    </row>
    <row r="174" spans="32:32" ht="15.65" x14ac:dyDescent="0.25">
      <c r="AF174" s="82"/>
    </row>
    <row r="175" spans="32:32" ht="15.65" x14ac:dyDescent="0.25">
      <c r="AF175" s="82"/>
    </row>
    <row r="176" spans="32:32" ht="15.65" x14ac:dyDescent="0.25">
      <c r="AF176" s="82"/>
    </row>
    <row r="177" spans="32:32" ht="15.65" x14ac:dyDescent="0.25">
      <c r="AF177" s="82"/>
    </row>
    <row r="178" spans="32:32" ht="15.65" x14ac:dyDescent="0.25">
      <c r="AF178" s="82"/>
    </row>
    <row r="179" spans="32:32" ht="15.65" x14ac:dyDescent="0.25">
      <c r="AF179" s="82"/>
    </row>
    <row r="180" spans="32:32" ht="15.65" x14ac:dyDescent="0.25">
      <c r="AF180" s="82"/>
    </row>
    <row r="181" spans="32:32" ht="15.65" x14ac:dyDescent="0.25">
      <c r="AF181" s="82"/>
    </row>
    <row r="182" spans="32:32" ht="15.65" x14ac:dyDescent="0.25">
      <c r="AF182" s="82"/>
    </row>
    <row r="183" spans="32:32" ht="15.65" x14ac:dyDescent="0.25">
      <c r="AF183" s="82"/>
    </row>
    <row r="184" spans="32:32" ht="15.65" x14ac:dyDescent="0.25">
      <c r="AF184" s="82"/>
    </row>
    <row r="185" spans="32:32" ht="15.65" x14ac:dyDescent="0.25">
      <c r="AF185" s="82"/>
    </row>
    <row r="186" spans="32:32" ht="15.65" x14ac:dyDescent="0.25">
      <c r="AF186" s="82"/>
    </row>
    <row r="187" spans="32:32" ht="15.65" x14ac:dyDescent="0.25">
      <c r="AF187" s="82"/>
    </row>
    <row r="188" spans="32:32" ht="15.65" x14ac:dyDescent="0.25">
      <c r="AF188" s="82"/>
    </row>
    <row r="189" spans="32:32" ht="15.65" x14ac:dyDescent="0.25">
      <c r="AF189" s="82"/>
    </row>
    <row r="190" spans="32:32" ht="15.65" x14ac:dyDescent="0.25">
      <c r="AF190" s="82"/>
    </row>
    <row r="191" spans="32:32" ht="15.65" x14ac:dyDescent="0.25">
      <c r="AF191" s="82"/>
    </row>
    <row r="192" spans="32:32" ht="15.65" x14ac:dyDescent="0.25">
      <c r="AF192" s="82"/>
    </row>
    <row r="193" spans="32:32" ht="15.65" x14ac:dyDescent="0.25">
      <c r="AF193" s="82"/>
    </row>
    <row r="194" spans="32:32" ht="15.65" x14ac:dyDescent="0.25">
      <c r="AF194" s="82"/>
    </row>
    <row r="195" spans="32:32" ht="15.65" x14ac:dyDescent="0.25">
      <c r="AF195" s="82"/>
    </row>
    <row r="196" spans="32:32" ht="15.65" x14ac:dyDescent="0.25">
      <c r="AF196" s="82"/>
    </row>
    <row r="197" spans="32:32" ht="15.65" x14ac:dyDescent="0.25">
      <c r="AF197" s="82"/>
    </row>
    <row r="198" spans="32:32" ht="15.65" x14ac:dyDescent="0.25">
      <c r="AF198" s="82"/>
    </row>
    <row r="199" spans="32:32" ht="15.65" x14ac:dyDescent="0.25">
      <c r="AF199" s="82"/>
    </row>
    <row r="200" spans="32:32" ht="15.65" x14ac:dyDescent="0.25">
      <c r="AF200" s="82"/>
    </row>
    <row r="201" spans="32:32" ht="15.65" x14ac:dyDescent="0.25">
      <c r="AF201" s="82"/>
    </row>
    <row r="202" spans="32:32" ht="15.65" x14ac:dyDescent="0.25">
      <c r="AF202" s="82"/>
    </row>
    <row r="203" spans="32:32" ht="15.65" x14ac:dyDescent="0.25">
      <c r="AF203" s="82"/>
    </row>
    <row r="204" spans="32:32" ht="15.65" x14ac:dyDescent="0.25">
      <c r="AF204" s="82"/>
    </row>
    <row r="205" spans="32:32" ht="15.65" x14ac:dyDescent="0.25">
      <c r="AF205" s="82"/>
    </row>
    <row r="206" spans="32:32" ht="15.65" x14ac:dyDescent="0.25">
      <c r="AF206" s="82"/>
    </row>
    <row r="207" spans="32:32" ht="15.65" x14ac:dyDescent="0.25">
      <c r="AF207" s="82"/>
    </row>
    <row r="208" spans="32:32" ht="15.65" x14ac:dyDescent="0.25">
      <c r="AF208" s="82"/>
    </row>
    <row r="209" spans="32:32" ht="15.65" x14ac:dyDescent="0.25">
      <c r="AF209" s="82"/>
    </row>
    <row r="210" spans="32:32" ht="15.65" x14ac:dyDescent="0.25">
      <c r="AF210" s="82"/>
    </row>
    <row r="211" spans="32:32" ht="15.65" x14ac:dyDescent="0.25">
      <c r="AF211" s="82"/>
    </row>
    <row r="212" spans="32:32" ht="15.65" x14ac:dyDescent="0.25">
      <c r="AF212" s="82"/>
    </row>
    <row r="213" spans="32:32" ht="15.65" x14ac:dyDescent="0.25">
      <c r="AF213" s="82"/>
    </row>
    <row r="214" spans="32:32" ht="15.65" x14ac:dyDescent="0.25">
      <c r="AF214" s="82"/>
    </row>
    <row r="215" spans="32:32" ht="15.65" x14ac:dyDescent="0.25">
      <c r="AF215" s="82"/>
    </row>
    <row r="216" spans="32:32" ht="15.65" x14ac:dyDescent="0.25">
      <c r="AF216" s="82"/>
    </row>
    <row r="217" spans="32:32" ht="15.65" x14ac:dyDescent="0.25">
      <c r="AF217" s="82"/>
    </row>
    <row r="218" spans="32:32" ht="15.65" x14ac:dyDescent="0.25">
      <c r="AF218" s="82"/>
    </row>
    <row r="219" spans="32:32" ht="15.65" x14ac:dyDescent="0.25">
      <c r="AF219" s="82"/>
    </row>
    <row r="220" spans="32:32" ht="15.65" x14ac:dyDescent="0.25">
      <c r="AF220" s="82"/>
    </row>
    <row r="221" spans="32:32" ht="15.65" x14ac:dyDescent="0.25">
      <c r="AF221" s="82"/>
    </row>
    <row r="222" spans="32:32" ht="15.65" x14ac:dyDescent="0.25">
      <c r="AF222" s="82"/>
    </row>
    <row r="223" spans="32:32" ht="15.65" x14ac:dyDescent="0.25">
      <c r="AF223" s="82"/>
    </row>
    <row r="224" spans="32:32" ht="15.65" x14ac:dyDescent="0.25">
      <c r="AF224" s="82"/>
    </row>
    <row r="225" spans="32:32" ht="15.65" x14ac:dyDescent="0.25">
      <c r="AF225" s="82"/>
    </row>
    <row r="226" spans="32:32" ht="15.65" x14ac:dyDescent="0.25">
      <c r="AF226" s="82"/>
    </row>
    <row r="227" spans="32:32" ht="15.65" x14ac:dyDescent="0.25">
      <c r="AF227" s="82"/>
    </row>
    <row r="228" spans="32:32" ht="15.65" x14ac:dyDescent="0.25">
      <c r="AF228" s="82"/>
    </row>
    <row r="229" spans="32:32" ht="15.65" x14ac:dyDescent="0.25">
      <c r="AF229" s="82"/>
    </row>
    <row r="230" spans="32:32" ht="15.65" x14ac:dyDescent="0.25">
      <c r="AF230" s="82"/>
    </row>
    <row r="231" spans="32:32" ht="15.65" x14ac:dyDescent="0.25">
      <c r="AF231" s="82"/>
    </row>
    <row r="232" spans="32:32" ht="15.65" x14ac:dyDescent="0.25">
      <c r="AF232" s="82"/>
    </row>
    <row r="233" spans="32:32" ht="15.65" x14ac:dyDescent="0.25">
      <c r="AF233" s="82"/>
    </row>
    <row r="234" spans="32:32" ht="15.65" x14ac:dyDescent="0.25">
      <c r="AF234" s="82"/>
    </row>
    <row r="235" spans="32:32" ht="15.65" x14ac:dyDescent="0.25">
      <c r="AF235" s="82"/>
    </row>
    <row r="236" spans="32:32" ht="15.65" x14ac:dyDescent="0.25">
      <c r="AF236" s="82"/>
    </row>
    <row r="237" spans="32:32" ht="15.65" x14ac:dyDescent="0.25">
      <c r="AF237" s="82"/>
    </row>
    <row r="238" spans="32:32" ht="15.65" x14ac:dyDescent="0.25">
      <c r="AF238" s="82"/>
    </row>
    <row r="239" spans="32:32" ht="15.65" x14ac:dyDescent="0.25">
      <c r="AF239" s="82"/>
    </row>
    <row r="240" spans="32:32" ht="15.65" x14ac:dyDescent="0.25">
      <c r="AF240" s="82"/>
    </row>
    <row r="241" spans="32:32" ht="15.65" x14ac:dyDescent="0.25">
      <c r="AF241" s="82"/>
    </row>
    <row r="242" spans="32:32" ht="15.65" x14ac:dyDescent="0.25">
      <c r="AF242" s="82"/>
    </row>
    <row r="243" spans="32:32" ht="15.65" x14ac:dyDescent="0.25">
      <c r="AF243" s="82"/>
    </row>
    <row r="244" spans="32:32" ht="15.65" x14ac:dyDescent="0.25">
      <c r="AF244" s="82"/>
    </row>
    <row r="245" spans="32:32" ht="15.65" x14ac:dyDescent="0.25">
      <c r="AF245" s="82"/>
    </row>
    <row r="246" spans="32:32" ht="15.65" x14ac:dyDescent="0.25">
      <c r="AF246" s="82"/>
    </row>
    <row r="247" spans="32:32" ht="15.65" x14ac:dyDescent="0.25">
      <c r="AF247" s="82"/>
    </row>
    <row r="248" spans="32:32" ht="15.65" x14ac:dyDescent="0.25">
      <c r="AF248" s="82"/>
    </row>
    <row r="249" spans="32:32" ht="15.65" x14ac:dyDescent="0.25">
      <c r="AF249" s="82"/>
    </row>
    <row r="250" spans="32:32" ht="15.65" x14ac:dyDescent="0.25">
      <c r="AF250" s="82"/>
    </row>
    <row r="251" spans="32:32" ht="15.65" x14ac:dyDescent="0.25">
      <c r="AF251" s="82"/>
    </row>
    <row r="252" spans="32:32" ht="15.65" x14ac:dyDescent="0.25">
      <c r="AF252" s="82"/>
    </row>
    <row r="253" spans="32:32" ht="15.65" x14ac:dyDescent="0.25">
      <c r="AF253" s="82"/>
    </row>
    <row r="254" spans="32:32" ht="15.65" x14ac:dyDescent="0.25">
      <c r="AF254" s="82"/>
    </row>
    <row r="255" spans="32:32" ht="15.65" x14ac:dyDescent="0.25">
      <c r="AF255" s="82"/>
    </row>
    <row r="256" spans="32:32" ht="15.65" x14ac:dyDescent="0.25">
      <c r="AF256" s="82"/>
    </row>
    <row r="257" spans="32:32" ht="15.65" x14ac:dyDescent="0.25">
      <c r="AF257" s="82"/>
    </row>
    <row r="258" spans="32:32" ht="15.65" x14ac:dyDescent="0.25">
      <c r="AF258" s="82"/>
    </row>
    <row r="259" spans="32:32" ht="15.65" x14ac:dyDescent="0.25">
      <c r="AF259" s="82"/>
    </row>
    <row r="260" spans="32:32" ht="15.65" x14ac:dyDescent="0.25">
      <c r="AF260" s="82"/>
    </row>
    <row r="261" spans="32:32" ht="15.65" x14ac:dyDescent="0.25">
      <c r="AF261" s="82"/>
    </row>
    <row r="262" spans="32:32" ht="15.65" x14ac:dyDescent="0.25">
      <c r="AF262" s="82"/>
    </row>
    <row r="263" spans="32:32" ht="15.65" x14ac:dyDescent="0.25">
      <c r="AF263" s="82"/>
    </row>
    <row r="264" spans="32:32" ht="15.65" x14ac:dyDescent="0.25">
      <c r="AF264" s="82"/>
    </row>
    <row r="265" spans="32:32" ht="15.65" x14ac:dyDescent="0.25">
      <c r="AF265" s="82"/>
    </row>
    <row r="266" spans="32:32" ht="15.65" x14ac:dyDescent="0.25">
      <c r="AF266" s="82"/>
    </row>
    <row r="267" spans="32:32" ht="15.65" x14ac:dyDescent="0.25">
      <c r="AF267" s="82"/>
    </row>
    <row r="268" spans="32:32" ht="15.65" x14ac:dyDescent="0.25">
      <c r="AF268" s="82"/>
    </row>
    <row r="269" spans="32:32" ht="15.65" x14ac:dyDescent="0.25">
      <c r="AF269" s="82"/>
    </row>
    <row r="270" spans="32:32" ht="15.65" x14ac:dyDescent="0.25">
      <c r="AF270" s="82"/>
    </row>
    <row r="271" spans="32:32" ht="15.65" x14ac:dyDescent="0.25">
      <c r="AF271" s="82"/>
    </row>
    <row r="272" spans="32:32" ht="15.65" x14ac:dyDescent="0.25">
      <c r="AF272" s="82"/>
    </row>
    <row r="273" spans="32:32" ht="15.65" x14ac:dyDescent="0.25">
      <c r="AF273" s="82"/>
    </row>
    <row r="274" spans="32:32" ht="15.65" x14ac:dyDescent="0.25">
      <c r="AF274" s="82"/>
    </row>
    <row r="275" spans="32:32" ht="15.65" x14ac:dyDescent="0.25">
      <c r="AF275" s="82"/>
    </row>
    <row r="276" spans="32:32" ht="15.65" x14ac:dyDescent="0.25">
      <c r="AF276" s="82"/>
    </row>
    <row r="277" spans="32:32" ht="15.65" x14ac:dyDescent="0.25">
      <c r="AF277" s="82"/>
    </row>
    <row r="278" spans="32:32" ht="15.65" x14ac:dyDescent="0.25">
      <c r="AF278" s="82"/>
    </row>
    <row r="279" spans="32:32" ht="15.65" x14ac:dyDescent="0.25">
      <c r="AF279" s="82"/>
    </row>
    <row r="280" spans="32:32" ht="15.65" x14ac:dyDescent="0.25">
      <c r="AF280" s="82"/>
    </row>
    <row r="281" spans="32:32" ht="15.65" x14ac:dyDescent="0.25">
      <c r="AF281" s="82"/>
    </row>
    <row r="282" spans="32:32" ht="15.65" x14ac:dyDescent="0.25">
      <c r="AF282" s="82"/>
    </row>
    <row r="283" spans="32:32" ht="15.65" x14ac:dyDescent="0.25">
      <c r="AF283" s="82"/>
    </row>
    <row r="284" spans="32:32" ht="15.65" x14ac:dyDescent="0.25">
      <c r="AF284" s="82"/>
    </row>
    <row r="285" spans="32:32" ht="15.65" x14ac:dyDescent="0.25">
      <c r="AF285" s="82"/>
    </row>
    <row r="286" spans="32:32" ht="15.65" x14ac:dyDescent="0.25">
      <c r="AF286" s="82"/>
    </row>
    <row r="287" spans="32:32" ht="15.65" x14ac:dyDescent="0.25">
      <c r="AF287" s="82"/>
    </row>
    <row r="288" spans="32:32" ht="15.65" x14ac:dyDescent="0.25">
      <c r="AF288" s="82"/>
    </row>
    <row r="289" spans="32:32" ht="15.65" x14ac:dyDescent="0.25">
      <c r="AF289" s="82"/>
    </row>
    <row r="290" spans="32:32" ht="15.65" x14ac:dyDescent="0.25">
      <c r="AF290" s="82"/>
    </row>
    <row r="291" spans="32:32" ht="15.65" x14ac:dyDescent="0.25">
      <c r="AF291" s="82"/>
    </row>
    <row r="292" spans="32:32" ht="15.65" x14ac:dyDescent="0.25">
      <c r="AF292" s="82"/>
    </row>
    <row r="293" spans="32:32" ht="15.65" x14ac:dyDescent="0.25">
      <c r="AF293" s="82"/>
    </row>
    <row r="294" spans="32:32" ht="15.65" x14ac:dyDescent="0.25">
      <c r="AF294" s="82"/>
    </row>
    <row r="295" spans="32:32" ht="15.65" x14ac:dyDescent="0.25">
      <c r="AF295" s="82"/>
    </row>
    <row r="296" spans="32:32" ht="15.65" x14ac:dyDescent="0.25">
      <c r="AF296" s="82"/>
    </row>
    <row r="297" spans="32:32" ht="15.65" x14ac:dyDescent="0.25">
      <c r="AF297" s="82"/>
    </row>
    <row r="298" spans="32:32" ht="15.65" x14ac:dyDescent="0.25">
      <c r="AF298" s="82"/>
    </row>
    <row r="299" spans="32:32" ht="15.65" x14ac:dyDescent="0.25">
      <c r="AF299" s="82"/>
    </row>
    <row r="300" spans="32:32" ht="15.65" x14ac:dyDescent="0.25">
      <c r="AF300" s="82"/>
    </row>
    <row r="301" spans="32:32" ht="15.65" x14ac:dyDescent="0.25">
      <c r="AF301" s="82"/>
    </row>
    <row r="302" spans="32:32" ht="15.65" x14ac:dyDescent="0.25">
      <c r="AF302" s="82"/>
    </row>
    <row r="303" spans="32:32" ht="15.65" x14ac:dyDescent="0.25">
      <c r="AF303" s="82"/>
    </row>
    <row r="304" spans="32:32" ht="15.65" x14ac:dyDescent="0.25">
      <c r="AF304" s="82"/>
    </row>
    <row r="305" spans="32:32" ht="15.65" x14ac:dyDescent="0.25">
      <c r="AF305" s="82"/>
    </row>
    <row r="306" spans="32:32" ht="15.65" x14ac:dyDescent="0.25">
      <c r="AF306" s="82"/>
    </row>
    <row r="307" spans="32:32" ht="15.65" x14ac:dyDescent="0.25">
      <c r="AF307" s="82"/>
    </row>
    <row r="308" spans="32:32" ht="15.65" x14ac:dyDescent="0.25">
      <c r="AF308" s="82"/>
    </row>
    <row r="309" spans="32:32" ht="15.65" x14ac:dyDescent="0.25">
      <c r="AF309" s="82"/>
    </row>
    <row r="310" spans="32:32" ht="15.65" x14ac:dyDescent="0.25">
      <c r="AF310" s="82"/>
    </row>
    <row r="311" spans="32:32" ht="15.65" x14ac:dyDescent="0.25">
      <c r="AF311" s="82"/>
    </row>
    <row r="312" spans="32:32" ht="15.65" x14ac:dyDescent="0.25">
      <c r="AF312" s="82"/>
    </row>
    <row r="313" spans="32:32" ht="15.65" x14ac:dyDescent="0.25">
      <c r="AF313" s="82"/>
    </row>
    <row r="314" spans="32:32" ht="15.65" x14ac:dyDescent="0.25">
      <c r="AF314" s="82"/>
    </row>
    <row r="315" spans="32:32" ht="15.65" x14ac:dyDescent="0.25">
      <c r="AF315" s="82"/>
    </row>
    <row r="316" spans="32:32" ht="15.65" x14ac:dyDescent="0.25">
      <c r="AF316" s="82"/>
    </row>
    <row r="317" spans="32:32" ht="15.65" x14ac:dyDescent="0.25">
      <c r="AF317" s="82"/>
    </row>
    <row r="318" spans="32:32" ht="15.65" x14ac:dyDescent="0.25">
      <c r="AF318" s="82"/>
    </row>
    <row r="319" spans="32:32" ht="15.65" x14ac:dyDescent="0.25">
      <c r="AF319" s="82"/>
    </row>
    <row r="320" spans="32:32" ht="15.65" x14ac:dyDescent="0.25">
      <c r="AF320" s="82"/>
    </row>
    <row r="321" spans="32:32" ht="15.65" x14ac:dyDescent="0.25">
      <c r="AF321" s="82"/>
    </row>
    <row r="322" spans="32:32" ht="15.65" x14ac:dyDescent="0.25">
      <c r="AF322" s="82"/>
    </row>
    <row r="323" spans="32:32" ht="15.65" x14ac:dyDescent="0.25">
      <c r="AF323" s="82"/>
    </row>
    <row r="324" spans="32:32" ht="15.65" x14ac:dyDescent="0.25">
      <c r="AF324" s="82"/>
    </row>
    <row r="325" spans="32:32" ht="15.65" x14ac:dyDescent="0.25">
      <c r="AF325" s="82"/>
    </row>
    <row r="326" spans="32:32" ht="15.65" x14ac:dyDescent="0.25">
      <c r="AF326" s="82"/>
    </row>
    <row r="327" spans="32:32" ht="15.65" x14ac:dyDescent="0.25">
      <c r="AF327" s="82"/>
    </row>
    <row r="328" spans="32:32" ht="15.65" x14ac:dyDescent="0.25">
      <c r="AF328" s="82"/>
    </row>
    <row r="329" spans="32:32" ht="15.65" x14ac:dyDescent="0.25">
      <c r="AF329" s="82"/>
    </row>
    <row r="330" spans="32:32" ht="15.65" x14ac:dyDescent="0.25">
      <c r="AF330" s="82"/>
    </row>
    <row r="331" spans="32:32" ht="15.65" x14ac:dyDescent="0.25">
      <c r="AF331" s="82"/>
    </row>
    <row r="332" spans="32:32" ht="15.65" x14ac:dyDescent="0.25">
      <c r="AF332" s="82"/>
    </row>
    <row r="333" spans="32:32" ht="15.65" x14ac:dyDescent="0.25">
      <c r="AF333" s="82"/>
    </row>
    <row r="334" spans="32:32" ht="15.65" x14ac:dyDescent="0.25">
      <c r="AF334" s="82"/>
    </row>
    <row r="335" spans="32:32" ht="15.65" x14ac:dyDescent="0.25">
      <c r="AF335" s="82"/>
    </row>
    <row r="336" spans="32:32" ht="15.65" x14ac:dyDescent="0.25">
      <c r="AF336" s="82"/>
    </row>
    <row r="337" spans="32:32" ht="15.65" x14ac:dyDescent="0.25">
      <c r="AF337" s="82"/>
    </row>
    <row r="338" spans="32:32" ht="15.65" x14ac:dyDescent="0.25">
      <c r="AF338" s="82"/>
    </row>
    <row r="339" spans="32:32" ht="15.65" x14ac:dyDescent="0.25">
      <c r="AF339" s="82"/>
    </row>
    <row r="340" spans="32:32" ht="15.65" x14ac:dyDescent="0.25">
      <c r="AF340" s="82"/>
    </row>
    <row r="341" spans="32:32" ht="15.65" x14ac:dyDescent="0.25">
      <c r="AF341" s="82"/>
    </row>
    <row r="342" spans="32:32" ht="15.65" x14ac:dyDescent="0.25">
      <c r="AF342" s="82"/>
    </row>
    <row r="343" spans="32:32" ht="15.65" x14ac:dyDescent="0.25">
      <c r="AF343" s="82"/>
    </row>
    <row r="344" spans="32:32" ht="15.65" x14ac:dyDescent="0.25">
      <c r="AF344" s="82"/>
    </row>
    <row r="345" spans="32:32" ht="15.65" x14ac:dyDescent="0.25">
      <c r="AF345" s="82"/>
    </row>
    <row r="346" spans="32:32" ht="15.65" x14ac:dyDescent="0.25">
      <c r="AF346" s="82"/>
    </row>
    <row r="347" spans="32:32" ht="15.65" x14ac:dyDescent="0.25">
      <c r="AF347" s="82"/>
    </row>
    <row r="348" spans="32:32" ht="15.65" x14ac:dyDescent="0.25">
      <c r="AF348" s="82"/>
    </row>
    <row r="349" spans="32:32" ht="15.65" x14ac:dyDescent="0.25">
      <c r="AF349" s="82"/>
    </row>
    <row r="350" spans="32:32" ht="15.65" x14ac:dyDescent="0.25">
      <c r="AF350" s="82"/>
    </row>
    <row r="351" spans="32:32" ht="15.65" x14ac:dyDescent="0.25">
      <c r="AF351" s="82"/>
    </row>
    <row r="352" spans="32:32" ht="15.65" x14ac:dyDescent="0.25">
      <c r="AF352" s="82"/>
    </row>
    <row r="353" spans="32:32" ht="15.65" x14ac:dyDescent="0.25">
      <c r="AF353" s="82"/>
    </row>
    <row r="354" spans="32:32" ht="15.65" x14ac:dyDescent="0.25">
      <c r="AF354" s="82"/>
    </row>
    <row r="355" spans="32:32" ht="15.65" x14ac:dyDescent="0.25">
      <c r="AF355" s="82"/>
    </row>
    <row r="356" spans="32:32" ht="15.65" x14ac:dyDescent="0.25">
      <c r="AF356" s="82"/>
    </row>
    <row r="357" spans="32:32" ht="15.65" x14ac:dyDescent="0.25">
      <c r="AF357" s="82"/>
    </row>
    <row r="358" spans="32:32" ht="15.65" x14ac:dyDescent="0.25">
      <c r="AF358" s="82"/>
    </row>
    <row r="359" spans="32:32" ht="15.65" x14ac:dyDescent="0.25">
      <c r="AF359" s="82"/>
    </row>
    <row r="360" spans="32:32" ht="15.65" x14ac:dyDescent="0.25">
      <c r="AF360" s="82"/>
    </row>
    <row r="361" spans="32:32" ht="15.65" x14ac:dyDescent="0.25">
      <c r="AF361" s="82"/>
    </row>
    <row r="362" spans="32:32" ht="15.65" x14ac:dyDescent="0.25">
      <c r="AF362" s="82"/>
    </row>
    <row r="363" spans="32:32" ht="15.65" x14ac:dyDescent="0.25">
      <c r="AF363" s="82"/>
    </row>
    <row r="364" spans="32:32" ht="15.65" x14ac:dyDescent="0.25">
      <c r="AF364" s="82"/>
    </row>
    <row r="365" spans="32:32" ht="15.65" x14ac:dyDescent="0.25">
      <c r="AF365" s="82"/>
    </row>
    <row r="366" spans="32:32" ht="15.65" x14ac:dyDescent="0.25">
      <c r="AF366" s="82"/>
    </row>
    <row r="367" spans="32:32" ht="15.65" x14ac:dyDescent="0.25">
      <c r="AF367" s="82"/>
    </row>
    <row r="368" spans="32:32" ht="15.65" x14ac:dyDescent="0.25">
      <c r="AF368" s="82"/>
    </row>
    <row r="369" spans="32:32" ht="15.65" x14ac:dyDescent="0.25">
      <c r="AF369" s="82"/>
    </row>
    <row r="370" spans="32:32" ht="15.65" x14ac:dyDescent="0.25">
      <c r="AF370" s="82"/>
    </row>
    <row r="371" spans="32:32" ht="15.65" x14ac:dyDescent="0.25">
      <c r="AF371" s="82"/>
    </row>
    <row r="372" spans="32:32" ht="15.65" x14ac:dyDescent="0.25">
      <c r="AF372" s="82"/>
    </row>
    <row r="373" spans="32:32" ht="15.65" x14ac:dyDescent="0.25">
      <c r="AF373" s="82"/>
    </row>
    <row r="374" spans="32:32" ht="15.65" x14ac:dyDescent="0.25">
      <c r="AF374" s="82"/>
    </row>
    <row r="375" spans="32:32" ht="15.65" x14ac:dyDescent="0.25">
      <c r="AF375" s="82"/>
    </row>
    <row r="376" spans="32:32" ht="15.65" x14ac:dyDescent="0.25">
      <c r="AF376" s="82"/>
    </row>
    <row r="377" spans="32:32" ht="15.65" x14ac:dyDescent="0.25">
      <c r="AF377" s="82"/>
    </row>
    <row r="378" spans="32:32" ht="15.65" x14ac:dyDescent="0.25">
      <c r="AF378" s="82"/>
    </row>
    <row r="379" spans="32:32" ht="15.65" x14ac:dyDescent="0.25">
      <c r="AF379" s="82"/>
    </row>
    <row r="380" spans="32:32" ht="15.65" x14ac:dyDescent="0.25">
      <c r="AF380" s="82"/>
    </row>
    <row r="381" spans="32:32" ht="15.65" x14ac:dyDescent="0.25">
      <c r="AF381" s="82"/>
    </row>
    <row r="382" spans="32:32" ht="15.65" x14ac:dyDescent="0.25">
      <c r="AF382" s="82"/>
    </row>
    <row r="383" spans="32:32" ht="15.65" x14ac:dyDescent="0.25">
      <c r="AF383" s="82"/>
    </row>
    <row r="384" spans="32:32" ht="15.65" x14ac:dyDescent="0.25">
      <c r="AF384" s="82"/>
    </row>
    <row r="385" spans="32:32" ht="15.65" x14ac:dyDescent="0.25">
      <c r="AF385" s="82"/>
    </row>
    <row r="386" spans="32:32" ht="15.65" x14ac:dyDescent="0.25">
      <c r="AF386" s="82"/>
    </row>
    <row r="387" spans="32:32" ht="15.65" x14ac:dyDescent="0.25">
      <c r="AF387" s="82"/>
    </row>
    <row r="388" spans="32:32" ht="15.65" x14ac:dyDescent="0.25">
      <c r="AF388" s="82"/>
    </row>
    <row r="389" spans="32:32" ht="15.65" x14ac:dyDescent="0.25">
      <c r="AF389" s="82"/>
    </row>
    <row r="390" spans="32:32" ht="15.65" x14ac:dyDescent="0.25">
      <c r="AF390" s="82"/>
    </row>
    <row r="391" spans="32:32" ht="15.65" x14ac:dyDescent="0.25">
      <c r="AF391" s="82"/>
    </row>
    <row r="392" spans="32:32" ht="15.65" x14ac:dyDescent="0.25">
      <c r="AF392" s="82"/>
    </row>
    <row r="393" spans="32:32" ht="15.65" x14ac:dyDescent="0.25">
      <c r="AF393" s="82"/>
    </row>
    <row r="394" spans="32:32" ht="15.65" x14ac:dyDescent="0.25">
      <c r="AF394" s="82"/>
    </row>
    <row r="395" spans="32:32" ht="15.65" x14ac:dyDescent="0.25">
      <c r="AF395" s="82"/>
    </row>
    <row r="396" spans="32:32" ht="15.65" x14ac:dyDescent="0.25">
      <c r="AF396" s="82"/>
    </row>
    <row r="397" spans="32:32" ht="15.65" x14ac:dyDescent="0.25">
      <c r="AF397" s="82"/>
    </row>
    <row r="398" spans="32:32" ht="15.65" x14ac:dyDescent="0.25">
      <c r="AF398" s="82"/>
    </row>
    <row r="399" spans="32:32" ht="15.65" x14ac:dyDescent="0.25">
      <c r="AF399" s="82"/>
    </row>
    <row r="400" spans="32:32" ht="15.65" x14ac:dyDescent="0.25">
      <c r="AF400" s="82"/>
    </row>
    <row r="401" spans="32:32" ht="15.65" x14ac:dyDescent="0.25">
      <c r="AF401" s="82"/>
    </row>
    <row r="402" spans="32:32" ht="15.65" x14ac:dyDescent="0.25">
      <c r="AF402" s="82"/>
    </row>
    <row r="403" spans="32:32" ht="15.65" x14ac:dyDescent="0.25">
      <c r="AF403" s="82"/>
    </row>
    <row r="404" spans="32:32" ht="15.65" x14ac:dyDescent="0.25">
      <c r="AF404" s="82"/>
    </row>
    <row r="405" spans="32:32" ht="15.65" x14ac:dyDescent="0.25">
      <c r="AF405" s="82"/>
    </row>
    <row r="406" spans="32:32" ht="15.65" x14ac:dyDescent="0.25">
      <c r="AF406" s="82"/>
    </row>
    <row r="407" spans="32:32" ht="15.65" x14ac:dyDescent="0.25">
      <c r="AF407" s="82"/>
    </row>
    <row r="408" spans="32:32" ht="15.65" x14ac:dyDescent="0.25">
      <c r="AF408" s="82"/>
    </row>
    <row r="409" spans="32:32" ht="15.65" x14ac:dyDescent="0.25">
      <c r="AF409" s="82"/>
    </row>
    <row r="410" spans="32:32" ht="15.65" x14ac:dyDescent="0.25">
      <c r="AF410" s="82"/>
    </row>
    <row r="411" spans="32:32" ht="15.65" x14ac:dyDescent="0.25">
      <c r="AF411" s="82"/>
    </row>
    <row r="412" spans="32:32" ht="15.65" x14ac:dyDescent="0.25">
      <c r="AF412" s="82"/>
    </row>
    <row r="413" spans="32:32" ht="15.65" x14ac:dyDescent="0.25">
      <c r="AF413" s="82"/>
    </row>
    <row r="414" spans="32:32" ht="15.65" x14ac:dyDescent="0.25">
      <c r="AF414" s="82"/>
    </row>
    <row r="415" spans="32:32" ht="15.65" x14ac:dyDescent="0.25">
      <c r="AF415" s="82"/>
    </row>
    <row r="416" spans="32:32" ht="15.65" x14ac:dyDescent="0.25">
      <c r="AF416" s="82"/>
    </row>
    <row r="417" spans="32:32" ht="15.65" x14ac:dyDescent="0.25">
      <c r="AF417" s="82"/>
    </row>
    <row r="418" spans="32:32" ht="15.65" x14ac:dyDescent="0.25">
      <c r="AF418" s="82"/>
    </row>
    <row r="419" spans="32:32" ht="15.65" x14ac:dyDescent="0.25">
      <c r="AF419" s="82"/>
    </row>
    <row r="420" spans="32:32" ht="15.65" x14ac:dyDescent="0.25">
      <c r="AF420" s="85"/>
    </row>
    <row r="421" spans="32:32" ht="15.65" x14ac:dyDescent="0.25">
      <c r="AF421" s="51"/>
    </row>
    <row r="422" spans="32:32" x14ac:dyDescent="0.25">
      <c r="AF422" s="52"/>
    </row>
    <row r="427" spans="32:32" x14ac:dyDescent="0.25">
      <c r="AF427" s="48"/>
    </row>
    <row r="428" spans="32:32" x14ac:dyDescent="0.25">
      <c r="AF428" s="48"/>
    </row>
    <row r="429" spans="32:32" x14ac:dyDescent="0.25">
      <c r="AF429" s="48"/>
    </row>
    <row r="430" spans="32:32" x14ac:dyDescent="0.25">
      <c r="AF430" s="48"/>
    </row>
    <row r="431" spans="32:32" x14ac:dyDescent="0.25">
      <c r="AF431" s="48"/>
    </row>
  </sheetData>
  <sheetProtection sheet="1" objects="1" scenarios="1" formatColumns="0" formatRows="0" selectLockedCells="1" sort="0" autoFilter="0" pivotTables="0"/>
  <protectedRanges>
    <protectedRange sqref="F143:F144" name="Rango1_1_27"/>
  </protectedRanges>
  <autoFilter ref="A9:BE150"/>
  <mergeCells count="93">
    <mergeCell ref="AW151:AX151"/>
    <mergeCell ref="AW154:AX154"/>
    <mergeCell ref="BF71:BG71"/>
    <mergeCell ref="BJ71:BK71"/>
    <mergeCell ref="AW155:AX155"/>
    <mergeCell ref="BF72:BG72"/>
    <mergeCell ref="BJ72:BK72"/>
    <mergeCell ref="AW152:AX152"/>
    <mergeCell ref="AW153:AX153"/>
    <mergeCell ref="U149:AU149"/>
    <mergeCell ref="AW149:AX149"/>
    <mergeCell ref="S148:T148"/>
    <mergeCell ref="U148:AU148"/>
    <mergeCell ref="BF69:BG69"/>
    <mergeCell ref="BF70:BG70"/>
    <mergeCell ref="A150:C150"/>
    <mergeCell ref="D150:R150"/>
    <mergeCell ref="S150:T150"/>
    <mergeCell ref="A149:C149"/>
    <mergeCell ref="D149:R149"/>
    <mergeCell ref="S149:T149"/>
    <mergeCell ref="BF66:BG66"/>
    <mergeCell ref="BJ66:BK66"/>
    <mergeCell ref="BF67:BG67"/>
    <mergeCell ref="BJ67:BK67"/>
    <mergeCell ref="AW150:AX150"/>
    <mergeCell ref="BF68:BG68"/>
    <mergeCell ref="BJ68:BK68"/>
    <mergeCell ref="BJ69:BK69"/>
    <mergeCell ref="BJ70:BK70"/>
    <mergeCell ref="BX9:BX13"/>
    <mergeCell ref="BM9:BM13"/>
    <mergeCell ref="BL9:BL13"/>
    <mergeCell ref="BK9:BK13"/>
    <mergeCell ref="BN9:BN13"/>
    <mergeCell ref="BO9:BO13"/>
    <mergeCell ref="BP9:BP13"/>
    <mergeCell ref="BQ9:BQ13"/>
    <mergeCell ref="BR9:BS13"/>
    <mergeCell ref="BV9:BW13"/>
    <mergeCell ref="BT9:BT13"/>
    <mergeCell ref="BU9:BU13"/>
    <mergeCell ref="BF3:BG3"/>
    <mergeCell ref="BJ3:BK3"/>
    <mergeCell ref="BG9:BH13"/>
    <mergeCell ref="BI9:BJ13"/>
    <mergeCell ref="BF9:BF13"/>
    <mergeCell ref="BF4:BG4"/>
    <mergeCell ref="BJ4:BK4"/>
    <mergeCell ref="BF5:BG5"/>
    <mergeCell ref="BJ5:BK5"/>
    <mergeCell ref="BF6:BG6"/>
    <mergeCell ref="BJ6:BK6"/>
    <mergeCell ref="BF7:BG7"/>
    <mergeCell ref="BJ7:BK7"/>
    <mergeCell ref="BF8:BG8"/>
    <mergeCell ref="BJ8:BK8"/>
    <mergeCell ref="BF1:BG1"/>
    <mergeCell ref="BJ1:BK1"/>
    <mergeCell ref="D2:AP2"/>
    <mergeCell ref="AQ2:AU2"/>
    <mergeCell ref="AW2:AX2"/>
    <mergeCell ref="BF2:BG2"/>
    <mergeCell ref="BJ2:BK2"/>
    <mergeCell ref="AW1:AX1"/>
    <mergeCell ref="A147:C147"/>
    <mergeCell ref="A148:C148"/>
    <mergeCell ref="D147:R147"/>
    <mergeCell ref="D148:R148"/>
    <mergeCell ref="D3:AP3"/>
    <mergeCell ref="AJ8:BE8"/>
    <mergeCell ref="U8:AB8"/>
    <mergeCell ref="AD8:AI8"/>
    <mergeCell ref="AW148:AX148"/>
    <mergeCell ref="U147:AU147"/>
    <mergeCell ref="AW147:AX147"/>
    <mergeCell ref="AQ3:AU3"/>
    <mergeCell ref="AW3:AX3"/>
    <mergeCell ref="AW6:AX6"/>
    <mergeCell ref="S147:T147"/>
    <mergeCell ref="D4:AP5"/>
    <mergeCell ref="S8:T8"/>
    <mergeCell ref="AQ4:AU4"/>
    <mergeCell ref="AW4:AX4"/>
    <mergeCell ref="AW146:AX146"/>
    <mergeCell ref="AQ5:AU5"/>
    <mergeCell ref="AW5:AX5"/>
    <mergeCell ref="AW7:AX7"/>
    <mergeCell ref="A2:C5"/>
    <mergeCell ref="A8:F8"/>
    <mergeCell ref="H8:I8"/>
    <mergeCell ref="J8:P8"/>
    <mergeCell ref="Q8:R8"/>
  </mergeCells>
  <phoneticPr fontId="25" type="noConversion"/>
  <dataValidations count="18">
    <dataValidation type="list" allowBlank="1" showInputMessage="1" showErrorMessage="1" sqref="C122:C125 C60:C64 C53:C58 C13:C16 C26:C29 C31:C33 C114:C120 C86:C90 C107:C112 C98:C101 C80:C84 C45:C46 C92:C96 C67:C72 C127:C131 C74 C76:C78 C11 C48:C50 C143:C144">
      <formula1>INDIRECT(B11)</formula1>
    </dataValidation>
    <dataValidation type="list" allowBlank="1" showInputMessage="1" showErrorMessage="1" sqref="O25:O33 O44:O51 O53:O74 O76:O101 O10:O16 O106:O145">
      <formula1>Frecuencia</formula1>
    </dataValidation>
    <dataValidation type="list" allowBlank="1" showInputMessage="1" showErrorMessage="1" sqref="U25:AB33 U44:AB51 U53:AB74 U76:AB101 U10:AB16 U106:AB145">
      <formula1>"SI,NO,N/A"</formula1>
    </dataValidation>
    <dataValidation type="list" allowBlank="1" showInputMessage="1" showErrorMessage="1" sqref="J25:J33 J54:J74 J76:J101 J10:J16 J45:J51 J106:J146">
      <formula1>"FÍSICO, DIGITAL, AMBOS"</formula1>
    </dataValidation>
    <dataValidation type="list" allowBlank="1" showInputMessage="1" showErrorMessage="1" sqref="K25 K27:K33 K54:K74 K76:K101 K10:K16 K44:K51 K106:K146">
      <formula1>"ESPAÑOL,INGLÉS"</formula1>
    </dataValidation>
    <dataValidation type="list" allowBlank="1" showInputMessage="1" showErrorMessage="1" sqref="L25:L33 L54:L74 L76:L101 L10:L16 L45:L51 L106:L146">
      <formula1>"INFORMACIÓN PUBLICADA, INFORMACIÓN DISPONIBLE"</formula1>
    </dataValidation>
    <dataValidation type="list" allowBlank="1" showErrorMessage="1" sqref="L17:L24 L34:L43 L52:L53">
      <formula1>"INFORMACIÓN PUBLICADA,INFORMACIÓN DISPONIBLE"</formula1>
    </dataValidation>
    <dataValidation type="list" allowBlank="1" showErrorMessage="1" sqref="J17:J24 J34:J43 J52:J53">
      <formula1>"FÍSICO,DIGITAL,AMBOS"</formula1>
    </dataValidation>
    <dataValidation type="list" allowBlank="1" showErrorMessage="1" sqref="K17:K24 K34:K43 K52:K53">
      <formula1>"ESPAÑOL,INGLÉS"</formula1>
    </dataValidation>
    <dataValidation type="list" allowBlank="1" showErrorMessage="1" sqref="U17:AB24 U34:AB43 U52:AB52">
      <formula1>"SI,NO,N/A"</formula1>
    </dataValidation>
    <dataValidation type="list" allowBlank="1" showErrorMessage="1" sqref="C18:C21 C23:C24 C35:C38 C40:C43">
      <formula1>INDIRECT(B18)</formula1>
    </dataValidation>
    <dataValidation type="list" allowBlank="1" showErrorMessage="1" sqref="O17:O24 O34:O43 O52">
      <formula1>Frecuencia</formula1>
    </dataValidation>
    <dataValidation type="list" allowBlank="1" showInputMessage="1" showErrorMessage="1" sqref="L102:L105">
      <formula1>"INFORMACIÓN PUBLICADA,INFORMACIÓN DISPONIBLE"</formula1>
      <formula2>0</formula2>
    </dataValidation>
    <dataValidation type="list" allowBlank="1" showInputMessage="1" showErrorMessage="1" sqref="K102:K105">
      <formula1>"ESPAÑOL,INGLÉS"</formula1>
      <formula2>0</formula2>
    </dataValidation>
    <dataValidation type="list" allowBlank="1" showInputMessage="1" showErrorMessage="1" sqref="J102:J105">
      <formula1>"FÍSICO,DIGITAL,AMBOS"</formula1>
      <formula2>0</formula2>
    </dataValidation>
    <dataValidation type="list" allowBlank="1" showInputMessage="1" showErrorMessage="1" sqref="U102:AB105">
      <formula1>"SI,NO,N/A"</formula1>
      <formula2>0</formula2>
    </dataValidation>
    <dataValidation type="list" allowBlank="1" showInputMessage="1" showErrorMessage="1" sqref="O102:O105">
      <formula1>Frecuencia</formula1>
      <formula2>0</formula2>
    </dataValidation>
    <dataValidation type="list" allowBlank="1" showInputMessage="1" showErrorMessage="1" sqref="C103:C105">
      <formula1>INDIRECT(B120)</formula1>
      <formula2>0</formula2>
    </dataValidation>
  </dataValidations>
  <printOptions horizontalCentered="1"/>
  <pageMargins left="0.39370078740157483" right="0.19685039370078741" top="0.39370078740157483" bottom="0" header="0.31496062992125984" footer="0.31496062992125984"/>
  <pageSetup scale="35" orientation="landscape" r:id="rId1"/>
  <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Tipologías!$A$38:$A$42</xm:f>
          </x14:formula1>
          <xm:sqref>AI127:AI131 AI122:AI125 AI98:AI101 AI66:AI72 AI60:AI64 AI54:AI58 AI80:AI84 AI76:AI78 AI92:AI96 AI86:AI90 AI74</xm:sqref>
        </x14:dataValidation>
        <x14:dataValidation type="list" allowBlank="1" showInputMessage="1" showErrorMessage="1">
          <x14:formula1>
            <xm:f>Tipologías!$A$56:$A$62</xm:f>
          </x14:formula1>
          <xm:sqref>G54:G58 G76:G78 G98:G101 G122:G125 G127:G131 G60:G64 G66:G72 G80:G84 G86:G90 G92:G96 G74</xm:sqref>
        </x14:dataValidation>
        <x14:dataValidation type="list" allowBlank="1" showInputMessage="1" showErrorMessage="1">
          <x14:formula1>
            <xm:f>Tipologías!$A$46:$A$53</xm:f>
          </x14:formula1>
          <xm:sqref>AJ127:AJ131 AJ122:AJ125 AJ98:AJ101 AJ66:AJ72 AJ60:AJ64 AJ54:AJ58 AJ80:AJ84 AJ76:AJ78 AJ92:AJ96 AJ86:AJ90 AJ74</xm:sqref>
        </x14:dataValidation>
        <x14:dataValidation type="list" allowBlank="1" showInputMessage="1" showErrorMessage="1">
          <x14:formula1>
            <xm:f>Tipologías!$A$29:$A$33</xm:f>
          </x14:formula1>
          <xm:sqref>AG127:AG131 AG98:AG101 AG122:AG125 AG66:AG72 AG60:AG64 AG54:AG58 AG80:AG84 AG76:AG78 AG92:AG96 AG86:AG90 AG74</xm:sqref>
        </x14:dataValidation>
        <x14:dataValidation type="list" allowBlank="1" showInputMessage="1" showErrorMessage="1">
          <x14:formula1>
            <xm:f>Tipologías!$F$51:$F$66</xm:f>
          </x14:formula1>
          <xm:sqref>C66</xm:sqref>
        </x14:dataValidation>
        <x14:dataValidation type="list" allowBlank="1" showInputMessage="1" showErrorMessage="1">
          <x14:formula1>
            <xm:f>Tipologías!$B$3:$B$17</xm:f>
          </x14:formula1>
          <xm:sqref>AD76:AD101 AD121:AD131 AD54:AD74</xm:sqref>
        </x14:dataValidation>
        <x14:dataValidation type="list" allowBlank="1" showInputMessage="1" showErrorMessage="1">
          <x14:formula1>
            <xm:f>Tipologías!$A$21:$A$24</xm:f>
          </x14:formula1>
          <xm:sqref>AE76:AE101 AE121:AE131 AE54:AE74</xm:sqref>
        </x14:dataValidation>
        <x14:dataValidation type="list" allowBlank="1" showInputMessage="1" showErrorMessage="1">
          <x14:formula1>
            <xm:f>Tipologías!$D$45:$D$48</xm:f>
          </x14:formula1>
          <xm:sqref>BA76:BA101 BA121:BA131 BA54:BA74</xm:sqref>
        </x14:dataValidation>
        <x14:dataValidation type="list" allowBlank="1" showInputMessage="1" showErrorMessage="1">
          <x14:formula1>
            <xm:f>Tipologías!$G$21:$G$38</xm:f>
          </x14:formula1>
          <xm:sqref>BC116 BC121:BC131 BC54:BC74 BC76:BC101</xm:sqref>
        </x14:dataValidation>
        <x14:dataValidation type="list" allowBlank="1" showInputMessage="1" showErrorMessage="1">
          <x14:formula1>
            <xm:f>Tipologías!$D$51:$D$73</xm:f>
          </x14:formula1>
          <xm:sqref>D76:D101 D121:D131 D54:D74</xm:sqref>
        </x14:dataValidation>
        <x14:dataValidation type="list" allowBlank="1" showInputMessage="1" showErrorMessage="1">
          <x14:formula1>
            <xm:f>Tipologías!$A$80:$A$83</xm:f>
          </x14:formula1>
          <xm:sqref>B76:B101 B121:B131 B54:B74</xm:sqref>
        </x14:dataValidation>
        <x14:dataValidation type="list" allowBlank="1" showInputMessage="1" showErrorMessage="1">
          <x14:formula1>
            <xm:f>'C:\users\user\documents\scrd 2022\activos de informaciòn\fase i\[20221000162773  matriz inventario activos de información 2022 vf - despacho.xlsx]Tipologías'!#REF!</xm:f>
          </x14:formula1>
          <xm:sqref>B10:B11 BA10:BA11 BC10:BC11 AI10:AJ11 AG10:AG11 G10:G11 AD10:AE11 D10:D11 C10</xm:sqref>
        </x14:dataValidation>
        <x14:dataValidation type="list" allowBlank="1" showInputMessage="1" showErrorMessage="1">
          <x14:formula1>
            <xm:f>'C:\users\user\documents\scrd 2022\activos de informaciòn\fase i\[20221500160723 matriz inventario activos de información 2022 vf - ocid.xlsx]Tipologías'!#REF!</xm:f>
          </x14:formula1>
          <xm:sqref>B12:B16 BA12:BA16 BC12:BC16 AI12:AJ16 AG12:AG16 G12:G16 AD12:AE16 D12:D16 C12</xm:sqref>
        </x14:dataValidation>
        <x14:dataValidation type="list" allowBlank="1" showErrorMessage="1">
          <x14:formula1>
            <xm:f>'C:\users\user\documents\scrd 2022\activos de informaciòn\fase i\[20222200160503  matriz inventario activos de información 2022 vf dirección fomento.xlsx]tipologías'!#REF!</xm:f>
          </x14:formula1>
          <xm:sqref>C17 BA17:BA24 BA37 BC17:BC24 AI17:AJ21 AI23:AJ24 AG17:AG21 AG23:AG24 B17:B24 G17:G21 G23:G24 AD17:AE24 D17:D24</xm:sqref>
        </x14:dataValidation>
        <x14:dataValidation type="list" allowBlank="1" showInputMessage="1" showErrorMessage="1">
          <x14:formula1>
            <xm:f>'C:\users\user\documents\scrd 2022\activos de informaciòn\fase i\[20222400161573 matriz inventario activos de información 2022 vf direccion de economia estudios y politica 25-04-22.xlsx]Tipologías'!#REF!</xm:f>
          </x14:formula1>
          <xm:sqref>B25:B33 BA25:BA33 BC25:BC33 BC37 AI31:AJ33 AI25:AJ29 AG31:AG33 AG25:AG29 AD37 G31:G33 G25:G29 AD25:AE33 D25:D33 C25</xm:sqref>
        </x14:dataValidation>
        <x14:dataValidation type="list" allowBlank="1" showErrorMessage="1">
          <x14:formula1>
            <xm:f>'C:\Users\User\Documents\SCRD 2022\Activos de Informaciòn\Fase II\[20227000212313 Matriz de activos de Inf. Corporativa Final.xlsx]Tipologías'!#REF!</xm:f>
          </x14:formula1>
          <xm:sqref>AE34:AE43 BA34:BA36 BA38:BA43 BC34:BC36 BC38:BC43 AI34:AJ38 AI40:AJ43 AG34:AG38 AG40:AG43 D34:D43 B34:B43 C34 AD34:AD36 AD38:AD43 G34:G38 G40:G43</xm:sqref>
        </x14:dataValidation>
        <x14:dataValidation type="list" allowBlank="1" showInputMessage="1" showErrorMessage="1">
          <x14:formula1>
            <xm:f>'C:\users\user\documents\scrd 2022\activos de informaciòn\fase ii\[20227300216533 matriz inventario activos información 2022 th  final .xlsx]Tipologías'!#REF!</xm:f>
          </x14:formula1>
          <xm:sqref>G44:G46 C44 D44:D51 AD44:AE51 G48:G50 AG44:AG51 AI44:AJ51 BC44:BC51 BA44:BA51 B44:B51</xm:sqref>
        </x14:dataValidation>
        <x14:dataValidation type="list" allowBlank="1" showInputMessage="1" showErrorMessage="1">
          <x14:formula1>
            <xm:f>'C:\users\user\documents\scrd 2022\activos de informaciòn\fase ii\[20227200212553 matriz de activos de inf. financiera final.xlsx]Tipologías'!#REF!</xm:f>
          </x14:formula1>
          <xm:sqref>B53 BA53 BC53 AI53:AJ53 AG53 G53 AD53:AE53 D53</xm:sqref>
        </x14:dataValidation>
        <x14:dataValidation type="list" allowBlank="1" showInputMessage="1" showErrorMessage="1">
          <x14:formula1>
            <xm:f>'C:\users\user\documents\scrd 2022\activos de informaciòn\fase iv\[20221100349193 matriz de activos de inf. juridica final.xlsx]Tipologías'!#REF!</xm:f>
          </x14:formula1>
          <x14:formula2>
            <xm:f>0</xm:f>
          </x14:formula2>
          <xm:sqref>B102:B105 BA102:BA105 BC102:BC105 AI102:AJ105 AG102:AG105 AD102:AE105 G102:G105 C102 D102:D105</xm:sqref>
        </x14:dataValidation>
        <x14:dataValidation type="list" allowBlank="1" showInputMessage="1" showErrorMessage="1">
          <x14:formula1>
            <xm:f>'C:\users\user\documents\scrd 2022\activos de informaciòn\fase iv\[20221200349003 matriz de activos de inf. comunicaciones final.xlsx]Tipologías'!#REF!</xm:f>
          </x14:formula1>
          <xm:sqref>B106:B112 BA106:BA112 BA116 BC106:BC112 AI106:AJ112 AG106:AG112 G106:G112 C106 AD106:AE112 D106:D112</xm:sqref>
        </x14:dataValidation>
        <x14:dataValidation type="list" allowBlank="1" showInputMessage="1" showErrorMessage="1">
          <x14:formula1>
            <xm:f>'C:\users\user\documents\scrd 2022\activos de informaciòn\fase iv\[20221700349113  matriz de activos de inf. planeación final.xlsx]Tipologías'!#REF!</xm:f>
          </x14:formula1>
          <xm:sqref>B113:B120 BA113:BA115 BA117:BA120 BC113:BC115 BC117:BC120 AI113:AJ120 AG113:AG120 G113:G120 C113 AD113:AE120 D113:D120</xm:sqref>
        </x14:dataValidation>
        <x14:dataValidation type="list" allowBlank="1" showInputMessage="1" showErrorMessage="1">
          <x14:formula1>
            <xm:f>'C:\Users\User\Downloads\[MATRIZ INVENTARIO ACTIVOS DE INFORMACIÓN 2022 OTI.xlsx]Tipologías'!#REF!</xm:f>
          </x14:formula1>
          <xm:sqref>G132:G139 AI132:AJ141 AG132:AG141 AD132:AE141 BA132:BA141 BC132:BC141 B132:D141 G141</xm:sqref>
        </x14:dataValidation>
        <x14:dataValidation type="list" allowBlank="1" showInputMessage="1" showErrorMessage="1">
          <x14:formula1>
            <xm:f>'C:\Users\Patricia\Downloads\[20222100463333_00002.xlsx]Tipologías'!#REF!</xm:f>
          </x14:formula1>
          <xm:sqref>BC75 AI75:AJ75 AG75 AD75:AE75 BA75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B142:B145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D142:D145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BC142:BC145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BA142:BA145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AE142:AE145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AD142:AD145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C142 C145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AG142:AG145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AJ142:AJ145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G142:G145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AI142:AI145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3"/>
  <sheetViews>
    <sheetView showGridLines="0" zoomScale="80" zoomScaleNormal="80" workbookViewId="0">
      <selection activeCell="G38" sqref="G38"/>
    </sheetView>
  </sheetViews>
  <sheetFormatPr baseColWidth="10" defaultColWidth="9.125" defaultRowHeight="14.3" x14ac:dyDescent="0.25"/>
  <cols>
    <col min="1" max="1" width="22.25" style="3" customWidth="1"/>
    <col min="2" max="2" width="39.75" style="3" customWidth="1"/>
    <col min="3" max="3" width="37.75" style="3" customWidth="1"/>
    <col min="4" max="4" width="40.125" style="3" customWidth="1"/>
    <col min="5" max="5" width="22.25" style="3" customWidth="1"/>
    <col min="6" max="6" width="47" style="3" customWidth="1"/>
    <col min="7" max="7" width="43.875" style="3" customWidth="1"/>
    <col min="8" max="8" width="32.125" style="3" customWidth="1"/>
    <col min="9" max="1025" width="9.125" style="3"/>
    <col min="1026" max="16384" width="9.125" style="44"/>
  </cols>
  <sheetData>
    <row r="1" spans="1:9" ht="23.95" customHeight="1" x14ac:dyDescent="0.25">
      <c r="A1" s="261" t="s">
        <v>97</v>
      </c>
      <c r="B1" s="261"/>
      <c r="C1" s="261"/>
      <c r="D1" s="261"/>
      <c r="E1" s="1"/>
      <c r="F1" s="2"/>
      <c r="G1" s="2"/>
      <c r="H1" s="2"/>
    </row>
    <row r="2" spans="1:9" ht="99" customHeight="1" x14ac:dyDescent="0.25">
      <c r="A2" s="4" t="s">
        <v>2</v>
      </c>
      <c r="B2" s="4" t="s">
        <v>98</v>
      </c>
      <c r="C2" s="4" t="s">
        <v>99</v>
      </c>
      <c r="D2" s="4" t="s">
        <v>100</v>
      </c>
      <c r="E2" s="4" t="s">
        <v>101</v>
      </c>
      <c r="F2" s="4" t="s">
        <v>102</v>
      </c>
      <c r="G2" s="47" t="s">
        <v>234</v>
      </c>
      <c r="H2" s="4"/>
    </row>
    <row r="3" spans="1:9" ht="187.5" customHeight="1" x14ac:dyDescent="0.25">
      <c r="A3" s="5">
        <v>1</v>
      </c>
      <c r="B3" s="6" t="s">
        <v>103</v>
      </c>
      <c r="C3" s="5" t="s">
        <v>104</v>
      </c>
      <c r="D3" s="7" t="s">
        <v>236</v>
      </c>
      <c r="E3" s="8" t="s">
        <v>105</v>
      </c>
      <c r="F3" s="7" t="s">
        <v>236</v>
      </c>
      <c r="G3" s="7" t="s">
        <v>236</v>
      </c>
      <c r="H3" s="7" t="s">
        <v>236</v>
      </c>
      <c r="I3" s="3" t="str">
        <f>UPPER(G3)</f>
        <v>N/A</v>
      </c>
    </row>
    <row r="4" spans="1:9" ht="196.3" x14ac:dyDescent="0.25">
      <c r="A4" s="5">
        <v>2</v>
      </c>
      <c r="B4" s="6" t="s">
        <v>266</v>
      </c>
      <c r="C4" s="5" t="s">
        <v>106</v>
      </c>
      <c r="D4" s="6" t="s">
        <v>107</v>
      </c>
      <c r="E4" s="8" t="s">
        <v>108</v>
      </c>
      <c r="F4" s="7" t="s">
        <v>109</v>
      </c>
      <c r="G4" s="9" t="s">
        <v>110</v>
      </c>
      <c r="H4" s="9" t="s">
        <v>111</v>
      </c>
    </row>
    <row r="5" spans="1:9" ht="173.25" x14ac:dyDescent="0.25">
      <c r="A5" s="5">
        <v>3</v>
      </c>
      <c r="B5" s="6" t="s">
        <v>267</v>
      </c>
      <c r="C5" s="5" t="s">
        <v>106</v>
      </c>
      <c r="D5" s="6" t="s">
        <v>112</v>
      </c>
      <c r="E5" s="8" t="s">
        <v>108</v>
      </c>
      <c r="F5" s="9" t="s">
        <v>110</v>
      </c>
      <c r="G5" s="7" t="s">
        <v>235</v>
      </c>
      <c r="H5" s="9"/>
    </row>
    <row r="6" spans="1:9" ht="103.95" x14ac:dyDescent="0.25">
      <c r="A6" s="5">
        <v>4</v>
      </c>
      <c r="B6" s="6" t="s">
        <v>268</v>
      </c>
      <c r="C6" s="5" t="s">
        <v>106</v>
      </c>
      <c r="D6" s="6" t="s">
        <v>113</v>
      </c>
      <c r="E6" s="8" t="s">
        <v>108</v>
      </c>
      <c r="F6" s="9" t="s">
        <v>114</v>
      </c>
      <c r="G6" s="7" t="s">
        <v>235</v>
      </c>
      <c r="H6" s="9"/>
    </row>
    <row r="7" spans="1:9" ht="117.7" customHeight="1" x14ac:dyDescent="0.25">
      <c r="A7" s="5">
        <v>5</v>
      </c>
      <c r="B7" s="6" t="s">
        <v>269</v>
      </c>
      <c r="C7" s="5" t="s">
        <v>106</v>
      </c>
      <c r="D7" s="6" t="s">
        <v>115</v>
      </c>
      <c r="E7" s="8" t="s">
        <v>116</v>
      </c>
      <c r="F7" s="9" t="s">
        <v>117</v>
      </c>
      <c r="G7" s="7" t="s">
        <v>235</v>
      </c>
      <c r="H7" s="9"/>
    </row>
    <row r="8" spans="1:9" ht="23.1" x14ac:dyDescent="0.25">
      <c r="A8" s="5">
        <v>6</v>
      </c>
      <c r="B8" s="6" t="s">
        <v>270</v>
      </c>
      <c r="C8" s="5" t="s">
        <v>106</v>
      </c>
      <c r="D8" s="6" t="s">
        <v>118</v>
      </c>
      <c r="E8" s="8" t="s">
        <v>116</v>
      </c>
      <c r="F8" s="9" t="str">
        <f>D8</f>
        <v>LEY 1712 ARTÍCULO 19 LITERAL B "LA SEGURIDAD PÚBLICA."</v>
      </c>
      <c r="G8" s="7" t="s">
        <v>235</v>
      </c>
      <c r="H8" s="9"/>
    </row>
    <row r="9" spans="1:9" ht="74.25" customHeight="1" x14ac:dyDescent="0.25">
      <c r="A9" s="5">
        <v>7</v>
      </c>
      <c r="B9" s="6" t="s">
        <v>271</v>
      </c>
      <c r="C9" s="5" t="s">
        <v>106</v>
      </c>
      <c r="D9" s="6" t="s">
        <v>119</v>
      </c>
      <c r="E9" s="8" t="s">
        <v>116</v>
      </c>
      <c r="F9" s="9" t="s">
        <v>120</v>
      </c>
      <c r="G9" s="7" t="s">
        <v>235</v>
      </c>
      <c r="H9" s="9"/>
    </row>
    <row r="10" spans="1:9" ht="110.25" customHeight="1" x14ac:dyDescent="0.25">
      <c r="A10" s="5">
        <v>8</v>
      </c>
      <c r="B10" s="6" t="s">
        <v>272</v>
      </c>
      <c r="C10" s="5" t="s">
        <v>106</v>
      </c>
      <c r="D10" s="6" t="s">
        <v>121</v>
      </c>
      <c r="E10" s="8" t="s">
        <v>116</v>
      </c>
      <c r="F10" s="9" t="s">
        <v>122</v>
      </c>
      <c r="G10" s="7" t="s">
        <v>235</v>
      </c>
      <c r="H10" s="9"/>
    </row>
    <row r="11" spans="1:9" ht="103.75" customHeight="1" x14ac:dyDescent="0.25">
      <c r="A11" s="5">
        <v>9</v>
      </c>
      <c r="B11" s="6" t="s">
        <v>273</v>
      </c>
      <c r="C11" s="5" t="s">
        <v>106</v>
      </c>
      <c r="D11" s="6" t="s">
        <v>123</v>
      </c>
      <c r="E11" s="8" t="s">
        <v>116</v>
      </c>
      <c r="F11" s="9" t="s">
        <v>124</v>
      </c>
      <c r="G11" s="7" t="s">
        <v>235</v>
      </c>
      <c r="H11" s="9"/>
    </row>
    <row r="12" spans="1:9" ht="103.95" x14ac:dyDescent="0.25">
      <c r="A12" s="5">
        <v>10</v>
      </c>
      <c r="B12" s="6" t="s">
        <v>274</v>
      </c>
      <c r="C12" s="5" t="s">
        <v>106</v>
      </c>
      <c r="D12" s="6" t="s">
        <v>125</v>
      </c>
      <c r="E12" s="8" t="s">
        <v>116</v>
      </c>
      <c r="F12" s="9" t="s">
        <v>126</v>
      </c>
      <c r="G12" s="7" t="s">
        <v>235</v>
      </c>
      <c r="H12" s="9"/>
    </row>
    <row r="13" spans="1:9" ht="115.5" customHeight="1" x14ac:dyDescent="0.25">
      <c r="A13" s="5">
        <v>11</v>
      </c>
      <c r="B13" s="6" t="s">
        <v>275</v>
      </c>
      <c r="C13" s="5" t="s">
        <v>106</v>
      </c>
      <c r="D13" s="6" t="s">
        <v>127</v>
      </c>
      <c r="E13" s="8" t="s">
        <v>116</v>
      </c>
      <c r="F13" s="9" t="s">
        <v>128</v>
      </c>
      <c r="G13" s="7" t="s">
        <v>235</v>
      </c>
      <c r="H13" s="9"/>
    </row>
    <row r="14" spans="1:9" ht="115.5" x14ac:dyDescent="0.25">
      <c r="A14" s="5">
        <v>12</v>
      </c>
      <c r="B14" s="6" t="s">
        <v>276</v>
      </c>
      <c r="C14" s="5" t="s">
        <v>106</v>
      </c>
      <c r="D14" s="6" t="s">
        <v>129</v>
      </c>
      <c r="E14" s="8" t="s">
        <v>116</v>
      </c>
      <c r="F14" s="9" t="s">
        <v>130</v>
      </c>
      <c r="G14" s="7" t="s">
        <v>235</v>
      </c>
      <c r="H14" s="9"/>
    </row>
    <row r="15" spans="1:9" ht="23.1" x14ac:dyDescent="0.25">
      <c r="A15" s="5">
        <v>13</v>
      </c>
      <c r="B15" s="6" t="s">
        <v>277</v>
      </c>
      <c r="C15" s="5" t="s">
        <v>106</v>
      </c>
      <c r="D15" s="6" t="s">
        <v>131</v>
      </c>
      <c r="E15" s="8" t="s">
        <v>116</v>
      </c>
      <c r="F15" s="9" t="str">
        <f>D15</f>
        <v>LEY 1712 ARTÍCULO 19 LITERAL I "LA SALUD PÚBLICA."</v>
      </c>
      <c r="G15" s="7" t="s">
        <v>235</v>
      </c>
      <c r="H15" s="9"/>
    </row>
    <row r="16" spans="1:9" ht="57.75" x14ac:dyDescent="0.25">
      <c r="A16" s="5">
        <v>14</v>
      </c>
      <c r="B16" s="6" t="s">
        <v>278</v>
      </c>
      <c r="C16" s="5" t="s">
        <v>106</v>
      </c>
      <c r="D16" s="10" t="s">
        <v>132</v>
      </c>
      <c r="E16" s="8" t="s">
        <v>116</v>
      </c>
      <c r="F16" s="7" t="s">
        <v>133</v>
      </c>
      <c r="G16" s="7" t="s">
        <v>235</v>
      </c>
      <c r="H16" s="7"/>
    </row>
    <row r="17" spans="1:8" ht="34.65" x14ac:dyDescent="0.25">
      <c r="A17" s="5">
        <v>15</v>
      </c>
      <c r="B17" s="6" t="s">
        <v>279</v>
      </c>
      <c r="C17" s="5" t="s">
        <v>106</v>
      </c>
      <c r="D17" s="6" t="s">
        <v>134</v>
      </c>
      <c r="E17" s="8" t="s">
        <v>135</v>
      </c>
      <c r="F17" s="8" t="s">
        <v>135</v>
      </c>
      <c r="G17" s="7" t="s">
        <v>235</v>
      </c>
      <c r="H17" s="9"/>
    </row>
    <row r="18" spans="1:8" ht="24.8" customHeight="1" x14ac:dyDescent="0.25">
      <c r="A18" s="2"/>
      <c r="B18" s="2"/>
      <c r="C18" s="2"/>
      <c r="D18" s="2"/>
      <c r="E18" s="2"/>
      <c r="F18" s="2"/>
      <c r="G18" s="2"/>
      <c r="H18" s="2"/>
    </row>
    <row r="19" spans="1:8" x14ac:dyDescent="0.25">
      <c r="A19" s="2"/>
      <c r="B19" s="2"/>
      <c r="C19" s="2"/>
      <c r="D19" s="2"/>
      <c r="E19" s="2"/>
      <c r="F19" s="2"/>
      <c r="G19" s="2"/>
      <c r="H19" s="2"/>
    </row>
    <row r="20" spans="1:8" ht="24.8" customHeight="1" x14ac:dyDescent="0.25">
      <c r="A20" s="262" t="s">
        <v>169</v>
      </c>
      <c r="B20" s="262"/>
      <c r="C20" s="262"/>
      <c r="G20" s="54" t="s">
        <v>241</v>
      </c>
      <c r="H20" s="2"/>
    </row>
    <row r="21" spans="1:8" ht="24.8" customHeight="1" x14ac:dyDescent="0.25">
      <c r="A21" s="6" t="s">
        <v>170</v>
      </c>
      <c r="B21" s="6" t="s">
        <v>171</v>
      </c>
      <c r="C21" s="6" t="s">
        <v>104</v>
      </c>
      <c r="G21" s="56" t="s">
        <v>236</v>
      </c>
      <c r="H21" s="2"/>
    </row>
    <row r="22" spans="1:8" ht="37.549999999999997" customHeight="1" x14ac:dyDescent="0.25">
      <c r="A22" s="6" t="s">
        <v>172</v>
      </c>
      <c r="B22" s="6" t="s">
        <v>173</v>
      </c>
      <c r="C22" s="6" t="s">
        <v>143</v>
      </c>
      <c r="G22" s="56" t="s">
        <v>280</v>
      </c>
      <c r="H22" s="2"/>
    </row>
    <row r="23" spans="1:8" ht="24.8" customHeight="1" x14ac:dyDescent="0.25">
      <c r="A23" s="6" t="s">
        <v>174</v>
      </c>
      <c r="B23" s="6" t="s">
        <v>175</v>
      </c>
      <c r="C23" s="6" t="s">
        <v>106</v>
      </c>
      <c r="G23" s="56" t="s">
        <v>281</v>
      </c>
      <c r="H23" s="2"/>
    </row>
    <row r="24" spans="1:8" ht="24.8" customHeight="1" x14ac:dyDescent="0.25">
      <c r="A24" s="6" t="s">
        <v>176</v>
      </c>
      <c r="B24" s="6" t="s">
        <v>177</v>
      </c>
      <c r="C24" s="6" t="s">
        <v>106</v>
      </c>
      <c r="G24" s="56" t="s">
        <v>282</v>
      </c>
      <c r="H24" s="2"/>
    </row>
    <row r="25" spans="1:8" ht="24.8" customHeight="1" x14ac:dyDescent="0.25">
      <c r="A25" s="2"/>
      <c r="B25" s="2"/>
      <c r="C25" s="2"/>
      <c r="D25" s="2"/>
      <c r="G25" s="56" t="s">
        <v>283</v>
      </c>
      <c r="H25" s="2"/>
    </row>
    <row r="26" spans="1:8" ht="24.8" customHeight="1" x14ac:dyDescent="0.25">
      <c r="A26" s="256" t="s">
        <v>136</v>
      </c>
      <c r="B26" s="256"/>
      <c r="C26" s="2"/>
      <c r="D26" s="2"/>
      <c r="G26" s="56" t="s">
        <v>284</v>
      </c>
      <c r="H26" s="2"/>
    </row>
    <row r="27" spans="1:8" ht="24.8" customHeight="1" x14ac:dyDescent="0.25">
      <c r="A27" s="11" t="s">
        <v>137</v>
      </c>
      <c r="B27" s="11" t="s">
        <v>99</v>
      </c>
      <c r="C27" s="11" t="s">
        <v>138</v>
      </c>
      <c r="G27" s="56" t="s">
        <v>285</v>
      </c>
      <c r="H27" s="2"/>
    </row>
    <row r="28" spans="1:8" ht="24.8" customHeight="1" x14ac:dyDescent="0.25">
      <c r="A28" s="258" t="s">
        <v>139</v>
      </c>
      <c r="B28" s="258"/>
      <c r="C28" s="258"/>
      <c r="E28" s="2"/>
      <c r="G28" s="56" t="s">
        <v>286</v>
      </c>
      <c r="H28" s="2"/>
    </row>
    <row r="29" spans="1:8" ht="24.8" customHeight="1" x14ac:dyDescent="0.25">
      <c r="A29" s="12" t="s">
        <v>140</v>
      </c>
      <c r="B29" s="13">
        <v>1</v>
      </c>
      <c r="C29" s="13" t="s">
        <v>104</v>
      </c>
      <c r="E29" s="2"/>
      <c r="G29" s="56" t="s">
        <v>287</v>
      </c>
      <c r="H29" s="2"/>
    </row>
    <row r="30" spans="1:8" ht="24.8" customHeight="1" x14ac:dyDescent="0.25">
      <c r="A30" s="12" t="s">
        <v>141</v>
      </c>
      <c r="B30" s="13">
        <v>2</v>
      </c>
      <c r="C30" s="13" t="s">
        <v>104</v>
      </c>
      <c r="E30" s="2"/>
      <c r="G30" s="56" t="s">
        <v>288</v>
      </c>
      <c r="H30" s="2"/>
    </row>
    <row r="31" spans="1:8" ht="24.8" customHeight="1" x14ac:dyDescent="0.25">
      <c r="A31" s="12" t="s">
        <v>142</v>
      </c>
      <c r="B31" s="13">
        <v>3</v>
      </c>
      <c r="C31" s="13" t="s">
        <v>143</v>
      </c>
      <c r="E31" s="2"/>
      <c r="G31" s="56" t="s">
        <v>289</v>
      </c>
      <c r="H31" s="2"/>
    </row>
    <row r="32" spans="1:8" x14ac:dyDescent="0.25">
      <c r="A32" s="12" t="s">
        <v>144</v>
      </c>
      <c r="B32" s="13">
        <v>4</v>
      </c>
      <c r="C32" s="13" t="s">
        <v>106</v>
      </c>
      <c r="E32" s="2"/>
      <c r="G32" s="56" t="s">
        <v>290</v>
      </c>
      <c r="H32" s="2"/>
    </row>
    <row r="33" spans="1:8" x14ac:dyDescent="0.25">
      <c r="A33" s="12" t="s">
        <v>145</v>
      </c>
      <c r="B33" s="13">
        <v>5</v>
      </c>
      <c r="C33" s="13" t="s">
        <v>106</v>
      </c>
      <c r="E33" s="2"/>
      <c r="G33" s="56" t="s">
        <v>291</v>
      </c>
      <c r="H33" s="2"/>
    </row>
    <row r="34" spans="1:8" x14ac:dyDescent="0.25">
      <c r="A34" s="2"/>
      <c r="E34" s="2"/>
      <c r="G34" s="56" t="s">
        <v>292</v>
      </c>
      <c r="H34" s="2"/>
    </row>
    <row r="35" spans="1:8" x14ac:dyDescent="0.25">
      <c r="A35" s="256" t="s">
        <v>146</v>
      </c>
      <c r="B35" s="256"/>
      <c r="C35" s="2"/>
      <c r="D35" s="2"/>
      <c r="E35" s="2"/>
      <c r="G35" s="56" t="s">
        <v>293</v>
      </c>
      <c r="H35" s="2"/>
    </row>
    <row r="36" spans="1:8" x14ac:dyDescent="0.25">
      <c r="A36" s="11" t="s">
        <v>137</v>
      </c>
      <c r="B36" s="11" t="s">
        <v>99</v>
      </c>
      <c r="C36" s="2"/>
      <c r="D36" s="256" t="s">
        <v>146</v>
      </c>
      <c r="E36" s="256"/>
      <c r="G36" s="56" t="s">
        <v>294</v>
      </c>
      <c r="H36" s="2"/>
    </row>
    <row r="37" spans="1:8" x14ac:dyDescent="0.25">
      <c r="A37" s="257" t="s">
        <v>147</v>
      </c>
      <c r="B37" s="257"/>
      <c r="D37" s="13" t="s">
        <v>104</v>
      </c>
      <c r="E37" s="13" t="s">
        <v>148</v>
      </c>
      <c r="G37" s="56" t="s">
        <v>295</v>
      </c>
      <c r="H37" s="2"/>
    </row>
    <row r="38" spans="1:8" ht="23.1" x14ac:dyDescent="0.25">
      <c r="A38" s="14" t="s">
        <v>149</v>
      </c>
      <c r="B38" s="13">
        <v>0</v>
      </c>
      <c r="D38" s="13" t="s">
        <v>143</v>
      </c>
      <c r="E38" s="13" t="s">
        <v>150</v>
      </c>
      <c r="G38" s="56" t="s">
        <v>242</v>
      </c>
      <c r="H38" s="2"/>
    </row>
    <row r="39" spans="1:8" ht="23.1" x14ac:dyDescent="0.25">
      <c r="A39" s="14" t="s">
        <v>151</v>
      </c>
      <c r="B39" s="13">
        <v>0.5</v>
      </c>
      <c r="D39" s="13" t="s">
        <v>106</v>
      </c>
      <c r="E39" s="13" t="s">
        <v>152</v>
      </c>
      <c r="G39" s="2"/>
      <c r="H39" s="2"/>
    </row>
    <row r="40" spans="1:8" ht="23.1" x14ac:dyDescent="0.25">
      <c r="A40" s="14" t="s">
        <v>153</v>
      </c>
      <c r="B40" s="13">
        <v>1</v>
      </c>
      <c r="D40" s="2"/>
      <c r="F40" s="3" t="str">
        <f>UPPER(E40)</f>
        <v/>
      </c>
      <c r="G40" s="2"/>
      <c r="H40" s="2"/>
    </row>
    <row r="41" spans="1:8" ht="23.1" x14ac:dyDescent="0.25">
      <c r="A41" s="14" t="s">
        <v>154</v>
      </c>
      <c r="B41" s="13">
        <v>1.5</v>
      </c>
      <c r="D41" s="2"/>
      <c r="F41" s="3" t="str">
        <f>UPPER(E41)</f>
        <v/>
      </c>
      <c r="G41" s="2"/>
      <c r="H41" s="2"/>
    </row>
    <row r="42" spans="1:8" ht="34.65" x14ac:dyDescent="0.25">
      <c r="A42" s="14" t="s">
        <v>155</v>
      </c>
      <c r="B42" s="13">
        <v>2</v>
      </c>
      <c r="D42" s="2"/>
      <c r="G42" s="2"/>
      <c r="H42" s="2"/>
    </row>
    <row r="43" spans="1:8" x14ac:dyDescent="0.25">
      <c r="A43" s="2"/>
      <c r="D43" s="2"/>
      <c r="E43" s="2"/>
      <c r="F43" s="2"/>
      <c r="G43" s="2"/>
      <c r="H43" s="2"/>
    </row>
    <row r="44" spans="1:8" x14ac:dyDescent="0.25">
      <c r="A44" s="15" t="s">
        <v>137</v>
      </c>
      <c r="B44" s="15" t="s">
        <v>99</v>
      </c>
      <c r="D44" s="54" t="s">
        <v>27</v>
      </c>
      <c r="E44" s="2"/>
      <c r="F44" s="2"/>
      <c r="G44" s="2"/>
      <c r="H44" s="2"/>
    </row>
    <row r="45" spans="1:8" ht="13.75" customHeight="1" x14ac:dyDescent="0.25">
      <c r="A45" s="258" t="s">
        <v>156</v>
      </c>
      <c r="B45" s="258"/>
      <c r="D45" s="55" t="s">
        <v>237</v>
      </c>
      <c r="E45" s="2"/>
      <c r="F45" s="2"/>
      <c r="G45" s="2"/>
      <c r="H45" s="2"/>
    </row>
    <row r="46" spans="1:8" x14ac:dyDescent="0.25">
      <c r="A46" s="10" t="s">
        <v>157</v>
      </c>
      <c r="B46" s="5">
        <v>2.5</v>
      </c>
      <c r="D46" s="55" t="s">
        <v>238</v>
      </c>
      <c r="E46" s="2"/>
      <c r="F46" s="2"/>
      <c r="G46" s="2"/>
      <c r="H46" s="2"/>
    </row>
    <row r="47" spans="1:8" x14ac:dyDescent="0.25">
      <c r="A47" s="10" t="s">
        <v>158</v>
      </c>
      <c r="B47" s="5">
        <v>2.25</v>
      </c>
      <c r="D47" s="55" t="s">
        <v>239</v>
      </c>
      <c r="E47" s="2"/>
      <c r="F47" s="2"/>
      <c r="G47" s="2"/>
      <c r="H47" s="2"/>
    </row>
    <row r="48" spans="1:8" x14ac:dyDescent="0.25">
      <c r="A48" s="10" t="s">
        <v>159</v>
      </c>
      <c r="B48" s="5">
        <v>2</v>
      </c>
      <c r="D48" s="55" t="s">
        <v>236</v>
      </c>
      <c r="E48" s="2"/>
      <c r="F48" s="2"/>
      <c r="G48" s="2"/>
      <c r="H48" s="2"/>
    </row>
    <row r="49" spans="1:8" x14ac:dyDescent="0.25">
      <c r="A49" s="10" t="s">
        <v>160</v>
      </c>
      <c r="B49" s="5">
        <v>1.5</v>
      </c>
      <c r="D49" s="2"/>
      <c r="E49" s="2"/>
      <c r="F49" s="2"/>
      <c r="G49" s="2"/>
      <c r="H49" s="2"/>
    </row>
    <row r="50" spans="1:8" ht="14.95" thickBot="1" x14ac:dyDescent="0.3">
      <c r="A50" s="10" t="s">
        <v>161</v>
      </c>
      <c r="B50" s="5">
        <v>1.25</v>
      </c>
      <c r="D50" s="54" t="s">
        <v>244</v>
      </c>
      <c r="E50" s="2"/>
      <c r="F50" s="54" t="s">
        <v>66</v>
      </c>
      <c r="G50" s="2"/>
      <c r="H50" s="2"/>
    </row>
    <row r="51" spans="1:8" x14ac:dyDescent="0.25">
      <c r="A51" s="10" t="s">
        <v>162</v>
      </c>
      <c r="B51" s="5">
        <v>1</v>
      </c>
      <c r="D51" s="57" t="s">
        <v>247</v>
      </c>
      <c r="E51" s="2"/>
      <c r="F51" s="59" t="s">
        <v>70</v>
      </c>
      <c r="G51" s="2"/>
      <c r="H51" s="2"/>
    </row>
    <row r="52" spans="1:8" x14ac:dyDescent="0.25">
      <c r="A52" s="10" t="s">
        <v>163</v>
      </c>
      <c r="B52" s="5">
        <v>0.5</v>
      </c>
      <c r="D52" s="57" t="s">
        <v>75</v>
      </c>
      <c r="E52" s="2"/>
      <c r="F52" s="60" t="s">
        <v>208</v>
      </c>
      <c r="G52" s="2"/>
      <c r="H52" s="2"/>
    </row>
    <row r="53" spans="1:8" x14ac:dyDescent="0.25">
      <c r="A53" s="10" t="s">
        <v>164</v>
      </c>
      <c r="B53" s="5">
        <v>0.25</v>
      </c>
      <c r="D53" s="57" t="s">
        <v>78</v>
      </c>
      <c r="E53" s="2"/>
      <c r="F53" s="60" t="s">
        <v>209</v>
      </c>
      <c r="G53" s="2"/>
      <c r="H53" s="2"/>
    </row>
    <row r="54" spans="1:8" x14ac:dyDescent="0.25">
      <c r="A54" s="2"/>
      <c r="D54" s="57" t="s">
        <v>248</v>
      </c>
      <c r="E54" s="2"/>
      <c r="F54" s="61" t="s">
        <v>203</v>
      </c>
      <c r="G54" s="2"/>
      <c r="H54" s="2"/>
    </row>
    <row r="55" spans="1:8" ht="23.1" x14ac:dyDescent="0.25">
      <c r="A55" s="54" t="s">
        <v>38</v>
      </c>
      <c r="B55" s="54" t="s">
        <v>178</v>
      </c>
      <c r="D55" s="57" t="s">
        <v>82</v>
      </c>
      <c r="E55" s="2"/>
      <c r="F55" s="62" t="s">
        <v>204</v>
      </c>
      <c r="G55" s="2"/>
      <c r="H55" s="2"/>
    </row>
    <row r="56" spans="1:8" ht="46.2" x14ac:dyDescent="0.25">
      <c r="A56" s="5" t="s">
        <v>246</v>
      </c>
      <c r="B56" s="10" t="s">
        <v>215</v>
      </c>
      <c r="D56" s="57" t="s">
        <v>84</v>
      </c>
      <c r="E56" s="2"/>
      <c r="F56" s="62" t="s">
        <v>207</v>
      </c>
    </row>
    <row r="57" spans="1:8" ht="57.75" x14ac:dyDescent="0.25">
      <c r="A57" s="5" t="s">
        <v>179</v>
      </c>
      <c r="B57" s="10" t="s">
        <v>216</v>
      </c>
      <c r="D57" s="57" t="s">
        <v>249</v>
      </c>
      <c r="E57" s="2"/>
      <c r="F57" s="61" t="s">
        <v>205</v>
      </c>
    </row>
    <row r="58" spans="1:8" ht="57.75" x14ac:dyDescent="0.25">
      <c r="A58" s="5" t="s">
        <v>180</v>
      </c>
      <c r="B58" s="10" t="s">
        <v>217</v>
      </c>
      <c r="D58" s="57" t="s">
        <v>250</v>
      </c>
      <c r="E58" s="2"/>
      <c r="F58" s="61" t="s">
        <v>206</v>
      </c>
    </row>
    <row r="59" spans="1:8" ht="69.3" x14ac:dyDescent="0.25">
      <c r="A59" s="5" t="s">
        <v>181</v>
      </c>
      <c r="B59" s="10" t="s">
        <v>218</v>
      </c>
      <c r="D59" s="57" t="s">
        <v>251</v>
      </c>
      <c r="E59" s="2"/>
      <c r="F59" s="63" t="s">
        <v>197</v>
      </c>
    </row>
    <row r="60" spans="1:8" ht="100.2" customHeight="1" x14ac:dyDescent="0.25">
      <c r="A60" s="5" t="s">
        <v>213</v>
      </c>
      <c r="B60" s="10" t="s">
        <v>219</v>
      </c>
      <c r="D60" s="57" t="s">
        <v>252</v>
      </c>
      <c r="E60" s="2"/>
      <c r="F60" s="63" t="s">
        <v>88</v>
      </c>
    </row>
    <row r="61" spans="1:8" ht="127.05" x14ac:dyDescent="0.25">
      <c r="A61" s="5" t="s">
        <v>214</v>
      </c>
      <c r="B61" s="10" t="s">
        <v>220</v>
      </c>
      <c r="D61" s="57" t="s">
        <v>253</v>
      </c>
      <c r="E61" s="2"/>
      <c r="F61" s="63" t="s">
        <v>198</v>
      </c>
    </row>
    <row r="62" spans="1:8" x14ac:dyDescent="0.25">
      <c r="A62" s="5" t="s">
        <v>240</v>
      </c>
      <c r="B62" s="10"/>
      <c r="D62" s="57" t="s">
        <v>254</v>
      </c>
      <c r="E62" s="2"/>
      <c r="F62" s="63" t="s">
        <v>199</v>
      </c>
    </row>
    <row r="63" spans="1:8" x14ac:dyDescent="0.25">
      <c r="D63" s="57" t="s">
        <v>255</v>
      </c>
      <c r="E63" s="2"/>
      <c r="F63" s="63" t="s">
        <v>200</v>
      </c>
    </row>
    <row r="64" spans="1:8" ht="23.1" x14ac:dyDescent="0.25">
      <c r="A64" s="4" t="s">
        <v>182</v>
      </c>
      <c r="D64" s="57" t="s">
        <v>256</v>
      </c>
      <c r="E64" s="2"/>
      <c r="F64" s="63" t="s">
        <v>201</v>
      </c>
    </row>
    <row r="65" spans="1:6" x14ac:dyDescent="0.25">
      <c r="A65" s="16" t="s">
        <v>183</v>
      </c>
      <c r="D65" s="57" t="s">
        <v>257</v>
      </c>
      <c r="E65" s="2"/>
      <c r="F65" s="63" t="s">
        <v>202</v>
      </c>
    </row>
    <row r="66" spans="1:6" ht="14.95" thickBot="1" x14ac:dyDescent="0.3">
      <c r="A66" s="16" t="s">
        <v>184</v>
      </c>
      <c r="D66" s="57" t="s">
        <v>258</v>
      </c>
      <c r="E66" s="2"/>
      <c r="F66" s="64" t="s">
        <v>196</v>
      </c>
    </row>
    <row r="67" spans="1:6" x14ac:dyDescent="0.25">
      <c r="A67" s="16" t="s">
        <v>185</v>
      </c>
      <c r="D67" s="57" t="s">
        <v>259</v>
      </c>
      <c r="E67" s="2"/>
    </row>
    <row r="68" spans="1:6" x14ac:dyDescent="0.25">
      <c r="A68" s="16" t="s">
        <v>186</v>
      </c>
      <c r="D68" s="57" t="s">
        <v>260</v>
      </c>
      <c r="E68" s="2"/>
    </row>
    <row r="69" spans="1:6" x14ac:dyDescent="0.25">
      <c r="A69" s="16" t="s">
        <v>187</v>
      </c>
      <c r="D69" s="57" t="s">
        <v>261</v>
      </c>
      <c r="E69" s="2"/>
    </row>
    <row r="70" spans="1:6" x14ac:dyDescent="0.25">
      <c r="A70" s="16" t="s">
        <v>188</v>
      </c>
      <c r="D70" s="57" t="s">
        <v>262</v>
      </c>
      <c r="E70" s="2"/>
    </row>
    <row r="71" spans="1:6" x14ac:dyDescent="0.25">
      <c r="A71" s="16" t="s">
        <v>245</v>
      </c>
      <c r="D71" s="57" t="s">
        <v>263</v>
      </c>
      <c r="E71" s="2"/>
    </row>
    <row r="72" spans="1:6" x14ac:dyDescent="0.25">
      <c r="A72" s="16" t="s">
        <v>189</v>
      </c>
      <c r="D72" s="57" t="s">
        <v>264</v>
      </c>
      <c r="E72" s="2"/>
    </row>
    <row r="73" spans="1:6" x14ac:dyDescent="0.25">
      <c r="A73" s="16" t="s">
        <v>190</v>
      </c>
      <c r="D73" s="57" t="s">
        <v>265</v>
      </c>
      <c r="E73" s="2"/>
    </row>
    <row r="74" spans="1:6" x14ac:dyDescent="0.25">
      <c r="A74" s="16" t="s">
        <v>191</v>
      </c>
    </row>
    <row r="75" spans="1:6" ht="14.3" customHeight="1" x14ac:dyDescent="0.25"/>
    <row r="77" spans="1:6" ht="14.95" thickBot="1" x14ac:dyDescent="0.3"/>
    <row r="78" spans="1:6" ht="14.95" thickBot="1" x14ac:dyDescent="0.3">
      <c r="A78" s="259" t="s">
        <v>63</v>
      </c>
      <c r="B78" s="259"/>
      <c r="C78" s="260" t="s">
        <v>64</v>
      </c>
      <c r="D78" s="260"/>
    </row>
    <row r="79" spans="1:6" ht="33.799999999999997" customHeight="1" thickBot="1" x14ac:dyDescent="0.3">
      <c r="A79" s="17" t="s">
        <v>65</v>
      </c>
      <c r="B79" s="58" t="s">
        <v>66</v>
      </c>
      <c r="C79" s="18" t="s">
        <v>67</v>
      </c>
      <c r="D79" s="19" t="s">
        <v>68</v>
      </c>
    </row>
    <row r="80" spans="1:6" ht="14.95" thickBot="1" x14ac:dyDescent="0.3">
      <c r="A80" s="20" t="s">
        <v>69</v>
      </c>
      <c r="B80" s="59" t="s">
        <v>70</v>
      </c>
      <c r="C80" s="21" t="s">
        <v>71</v>
      </c>
      <c r="D80" s="22" t="s">
        <v>72</v>
      </c>
    </row>
    <row r="81" spans="1:4" x14ac:dyDescent="0.25">
      <c r="A81" s="23" t="s">
        <v>73</v>
      </c>
      <c r="B81" s="60" t="s">
        <v>208</v>
      </c>
      <c r="C81" s="24" t="s">
        <v>74</v>
      </c>
      <c r="D81" s="25" t="s">
        <v>75</v>
      </c>
    </row>
    <row r="82" spans="1:4" ht="23.1" x14ac:dyDescent="0.25">
      <c r="A82" s="26" t="s">
        <v>76</v>
      </c>
      <c r="B82" s="60" t="s">
        <v>209</v>
      </c>
      <c r="C82" s="27" t="s">
        <v>211</v>
      </c>
      <c r="D82" s="45" t="s">
        <v>78</v>
      </c>
    </row>
    <row r="83" spans="1:4" ht="33.799999999999997" customHeight="1" thickBot="1" x14ac:dyDescent="0.3">
      <c r="A83" s="29" t="s">
        <v>79</v>
      </c>
      <c r="B83" s="61" t="s">
        <v>203</v>
      </c>
      <c r="C83" s="30" t="s">
        <v>192</v>
      </c>
      <c r="D83" s="45" t="s">
        <v>81</v>
      </c>
    </row>
    <row r="84" spans="1:4" ht="29.25" customHeight="1" x14ac:dyDescent="0.25">
      <c r="B84" s="62" t="s">
        <v>204</v>
      </c>
      <c r="C84" s="31" t="s">
        <v>193</v>
      </c>
      <c r="D84" s="28" t="s">
        <v>82</v>
      </c>
    </row>
    <row r="85" spans="1:4" ht="23.1" x14ac:dyDescent="0.25">
      <c r="A85" s="46"/>
      <c r="B85" s="62" t="s">
        <v>207</v>
      </c>
      <c r="C85" s="32" t="s">
        <v>194</v>
      </c>
      <c r="D85" s="28" t="s">
        <v>84</v>
      </c>
    </row>
    <row r="86" spans="1:4" ht="14.95" thickBot="1" x14ac:dyDescent="0.3">
      <c r="A86" s="46"/>
      <c r="B86" s="61" t="s">
        <v>205</v>
      </c>
      <c r="C86" s="34" t="s">
        <v>212</v>
      </c>
      <c r="D86" s="28" t="s">
        <v>85</v>
      </c>
    </row>
    <row r="87" spans="1:4" x14ac:dyDescent="0.25">
      <c r="A87" s="46"/>
      <c r="B87" s="61" t="s">
        <v>206</v>
      </c>
      <c r="C87" s="35"/>
      <c r="D87" s="33" t="s">
        <v>74</v>
      </c>
    </row>
    <row r="88" spans="1:4" x14ac:dyDescent="0.25">
      <c r="A88" s="46"/>
      <c r="B88" s="63" t="s">
        <v>197</v>
      </c>
      <c r="C88" s="2"/>
      <c r="D88" s="33" t="s">
        <v>86</v>
      </c>
    </row>
    <row r="89" spans="1:4" ht="26.5" customHeight="1" x14ac:dyDescent="0.25">
      <c r="A89" s="46"/>
      <c r="B89" s="63" t="s">
        <v>88</v>
      </c>
      <c r="C89" s="35"/>
      <c r="D89" s="33" t="s">
        <v>87</v>
      </c>
    </row>
    <row r="90" spans="1:4" x14ac:dyDescent="0.25">
      <c r="A90" s="46"/>
      <c r="B90" s="63" t="s">
        <v>198</v>
      </c>
      <c r="C90" s="35"/>
      <c r="D90" s="36" t="s">
        <v>89</v>
      </c>
    </row>
    <row r="91" spans="1:4" ht="14.95" thickBot="1" x14ac:dyDescent="0.3">
      <c r="A91" s="46"/>
      <c r="B91" s="63" t="s">
        <v>199</v>
      </c>
      <c r="C91" s="35"/>
      <c r="D91" s="37" t="s">
        <v>90</v>
      </c>
    </row>
    <row r="92" spans="1:4" ht="23.8" thickBot="1" x14ac:dyDescent="0.3">
      <c r="A92" s="46"/>
      <c r="B92" s="63" t="s">
        <v>200</v>
      </c>
      <c r="C92" s="35"/>
      <c r="D92" s="38" t="s">
        <v>77</v>
      </c>
    </row>
    <row r="93" spans="1:4" ht="23.1" x14ac:dyDescent="0.25">
      <c r="A93" s="46"/>
      <c r="B93" s="63" t="s">
        <v>201</v>
      </c>
      <c r="C93" s="35"/>
      <c r="D93" s="38" t="s">
        <v>91</v>
      </c>
    </row>
    <row r="94" spans="1:4" x14ac:dyDescent="0.25">
      <c r="A94" s="40"/>
      <c r="B94" s="63" t="s">
        <v>202</v>
      </c>
      <c r="C94" s="2"/>
      <c r="D94" s="39" t="s">
        <v>80</v>
      </c>
    </row>
    <row r="95" spans="1:4" ht="14.95" thickBot="1" x14ac:dyDescent="0.3">
      <c r="A95" s="40"/>
      <c r="B95" s="64" t="s">
        <v>196</v>
      </c>
      <c r="C95" s="35"/>
      <c r="D95" s="39" t="s">
        <v>92</v>
      </c>
    </row>
    <row r="96" spans="1:4" ht="23.1" x14ac:dyDescent="0.25">
      <c r="B96" s="2"/>
      <c r="C96" s="35"/>
      <c r="D96" s="39" t="s">
        <v>93</v>
      </c>
    </row>
    <row r="97" spans="2:4" x14ac:dyDescent="0.25">
      <c r="B97" s="2"/>
      <c r="C97" s="35"/>
      <c r="D97" s="41" t="s">
        <v>195</v>
      </c>
    </row>
    <row r="98" spans="2:4" x14ac:dyDescent="0.25">
      <c r="B98" s="2"/>
      <c r="C98" s="35"/>
      <c r="D98" s="42" t="s">
        <v>83</v>
      </c>
    </row>
    <row r="99" spans="2:4" ht="23.1" x14ac:dyDescent="0.25">
      <c r="B99" s="2"/>
      <c r="C99" s="35"/>
      <c r="D99" s="42" t="s">
        <v>94</v>
      </c>
    </row>
    <row r="100" spans="2:4" ht="23.1" x14ac:dyDescent="0.25">
      <c r="B100" s="2"/>
      <c r="C100" s="2"/>
      <c r="D100" s="42" t="s">
        <v>95</v>
      </c>
    </row>
    <row r="101" spans="2:4" ht="23.1" x14ac:dyDescent="0.25">
      <c r="D101" s="42" t="s">
        <v>243</v>
      </c>
    </row>
    <row r="102" spans="2:4" ht="23.1" x14ac:dyDescent="0.25">
      <c r="D102" s="42" t="s">
        <v>96</v>
      </c>
    </row>
    <row r="103" spans="2:4" ht="23.1" x14ac:dyDescent="0.25">
      <c r="D103" s="43" t="s">
        <v>210</v>
      </c>
    </row>
  </sheetData>
  <mergeCells count="10">
    <mergeCell ref="A1:D1"/>
    <mergeCell ref="A20:C20"/>
    <mergeCell ref="A26:B26"/>
    <mergeCell ref="A28:C28"/>
    <mergeCell ref="A35:B35"/>
    <mergeCell ref="D36:E36"/>
    <mergeCell ref="A37:B37"/>
    <mergeCell ref="A45:B45"/>
    <mergeCell ref="A78:B78"/>
    <mergeCell ref="C78:D78"/>
  </mergeCells>
  <conditionalFormatting sqref="B80:B95">
    <cfRule type="duplicateValues" dxfId="1" priority="2"/>
  </conditionalFormatting>
  <conditionalFormatting sqref="D51:D73">
    <cfRule type="duplicateValues" dxfId="0" priority="1"/>
  </conditionalFormatting>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Matriz</vt:lpstr>
      <vt:lpstr>Tipologías</vt:lpstr>
      <vt:lpstr>APOYO</vt:lpstr>
      <vt:lpstr>Matriz!Área_de_impresión</vt:lpstr>
      <vt:lpstr>DESPACHO_SECRETARIA</vt:lpstr>
      <vt:lpstr>DIRECCION_DE_ARTE_CULTURA_Y_PATRIMONIO</vt:lpstr>
      <vt:lpstr>DIRECCION_DE_GESTION_CORPORATIVA</vt:lpstr>
      <vt:lpstr>DIRECCION_DE_LECTURAS_Y_BIBLIOTECAS</vt:lpstr>
      <vt:lpstr>ESTRATEGICOS</vt:lpstr>
      <vt:lpstr>EVALUACION</vt:lpstr>
      <vt:lpstr>Frecuencia</vt:lpstr>
      <vt:lpstr>MISIONALES</vt:lpstr>
      <vt:lpstr>OFICINA_DE_TECNOLOGIAS_DE_LA_INFORMACIÓN</vt:lpstr>
      <vt:lpstr>SUBSECRETARÍA_DE_GOBERNANZA</vt:lpstr>
      <vt:lpstr>SUBSECRETARÍA_DISTRITAL_DE_CULTURA_CIUDADANA_Y_GESTION_DEL_CONOCIMIENTO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yulieth pinto</dc:creator>
  <cp:keywords/>
  <dc:description/>
  <cp:lastModifiedBy>User</cp:lastModifiedBy>
  <cp:revision/>
  <dcterms:created xsi:type="dcterms:W3CDTF">2018-02-02T16:18:46Z</dcterms:created>
  <dcterms:modified xsi:type="dcterms:W3CDTF">2023-02-21T16:00:44Z</dcterms:modified>
  <cp:category/>
  <cp:contentStatus/>
</cp:coreProperties>
</file>